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1"/>
  <workbookPr codeName="ThisWorkbook"/>
  <mc:AlternateContent xmlns:mc="http://schemas.openxmlformats.org/markup-compatibility/2006">
    <mc:Choice Requires="x15">
      <x15ac:absPath xmlns:x15ac="http://schemas.microsoft.com/office/spreadsheetml/2010/11/ac" url="https://partnersinhealth.sharepoint.com/sites/PIHDesigners/Shared Documents/2021/US PHAU 2021/Misc/03 Vaccine Site Planning Tool/Working Files/"/>
    </mc:Choice>
  </mc:AlternateContent>
  <xr:revisionPtr revIDLastSave="122" documentId="8_{05BDDE9A-57D2-F444-8DEB-E31F419F2705}" xr6:coauthVersionLast="46" xr6:coauthVersionMax="46" xr10:uidLastSave="{53AFEEBD-5AE2-B049-988C-A10886BCE505}"/>
  <bookViews>
    <workbookView xWindow="-28800" yWindow="2660" windowWidth="26880" windowHeight="17360" activeTab="1" xr2:uid="{00000000-000D-0000-FFFF-FFFF00000000}"/>
  </bookViews>
  <sheets>
    <sheet name="Guidance" sheetId="6" r:id="rId1"/>
    <sheet name="1. Calculator" sheetId="1" r:id="rId2"/>
    <sheet name="2. Staffing estimates" sheetId="3" r:id="rId3"/>
    <sheet name="3.Throughput model - med site" sheetId="4" r:id="rId4"/>
    <sheet name="4.Throughput model - small site"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1" l="1"/>
  <c r="I23" i="5" l="1"/>
  <c r="I24" i="5" s="1"/>
  <c r="I25" i="5" s="1"/>
  <c r="I9" i="5"/>
  <c r="I10" i="5" s="1"/>
  <c r="I11" i="5" s="1"/>
  <c r="M10" i="4"/>
  <c r="E35" i="3"/>
  <c r="H34" i="3"/>
  <c r="G34" i="3"/>
  <c r="I34" i="3" s="1"/>
  <c r="J34" i="3" s="1"/>
  <c r="K34" i="3" s="1"/>
  <c r="L34" i="3" s="1"/>
  <c r="H33" i="3"/>
  <c r="G33" i="3"/>
  <c r="I33" i="3" s="1"/>
  <c r="H32" i="3"/>
  <c r="G32" i="3"/>
  <c r="I32" i="3" s="1"/>
  <c r="H29" i="3"/>
  <c r="G29" i="3"/>
  <c r="I29" i="3" s="1"/>
  <c r="H28" i="3"/>
  <c r="G28" i="3"/>
  <c r="I28" i="3" s="1"/>
  <c r="J28" i="3" s="1"/>
  <c r="K28" i="3" s="1"/>
  <c r="L28" i="3" s="1"/>
  <c r="M28" i="3" s="1"/>
  <c r="I27" i="3"/>
  <c r="H27" i="3"/>
  <c r="G27" i="3"/>
  <c r="H26" i="3"/>
  <c r="G26" i="3"/>
  <c r="I26" i="3" s="1"/>
  <c r="H25" i="3"/>
  <c r="G25" i="3"/>
  <c r="I25" i="3" s="1"/>
  <c r="J25" i="3" s="1"/>
  <c r="K25" i="3" s="1"/>
  <c r="L25" i="3" s="1"/>
  <c r="M25" i="3" s="1"/>
  <c r="I24" i="3"/>
  <c r="J24" i="3" s="1"/>
  <c r="K24" i="3" s="1"/>
  <c r="L24" i="3" s="1"/>
  <c r="M24" i="3" s="1"/>
  <c r="H24" i="3"/>
  <c r="G24" i="3"/>
  <c r="H23" i="3"/>
  <c r="G23" i="3"/>
  <c r="I23" i="3" s="1"/>
  <c r="H22" i="3"/>
  <c r="G22" i="3"/>
  <c r="I22" i="3" s="1"/>
  <c r="E17" i="3"/>
  <c r="H15" i="3"/>
  <c r="G15" i="3"/>
  <c r="I15" i="3" s="1"/>
  <c r="I14" i="3"/>
  <c r="H14" i="3"/>
  <c r="G14" i="3"/>
  <c r="H11" i="3"/>
  <c r="G11" i="3"/>
  <c r="I11" i="3" s="1"/>
  <c r="H10" i="3"/>
  <c r="G10" i="3"/>
  <c r="I10" i="3" s="1"/>
  <c r="H9" i="3"/>
  <c r="G9" i="3"/>
  <c r="I9" i="3" s="1"/>
  <c r="H8" i="3"/>
  <c r="G8" i="3"/>
  <c r="I8" i="3" s="1"/>
  <c r="H7" i="3"/>
  <c r="G7" i="3"/>
  <c r="I7" i="3" s="1"/>
  <c r="H6" i="3"/>
  <c r="G6" i="3"/>
  <c r="I6" i="3" s="1"/>
  <c r="H5" i="3"/>
  <c r="G5" i="3"/>
  <c r="I5" i="3" s="1"/>
  <c r="H4" i="3"/>
  <c r="G4" i="3"/>
  <c r="I4" i="3" s="1"/>
  <c r="J4" i="3" s="1"/>
  <c r="K4" i="3" s="1"/>
  <c r="L4" i="3" s="1"/>
  <c r="M4" i="3" s="1"/>
  <c r="C54" i="1" s="1"/>
  <c r="I26" i="1" s="1"/>
  <c r="J6" i="3" l="1"/>
  <c r="K6" i="3" s="1"/>
  <c r="L6" i="3" s="1"/>
  <c r="M6" i="3" s="1"/>
  <c r="C56" i="1" s="1"/>
  <c r="I28" i="1" s="1"/>
  <c r="J28" i="1" s="1"/>
  <c r="J8" i="3"/>
  <c r="K8" i="3" s="1"/>
  <c r="L8" i="3" s="1"/>
  <c r="M8" i="3" s="1"/>
  <c r="C51" i="1" s="1"/>
  <c r="I23" i="1" s="1"/>
  <c r="J7" i="3"/>
  <c r="K7" i="3" s="1"/>
  <c r="L7" i="3" s="1"/>
  <c r="M7" i="3" s="1"/>
  <c r="C50" i="1" s="1"/>
  <c r="I22" i="1" s="1"/>
  <c r="J14" i="3"/>
  <c r="K14" i="3" s="1"/>
  <c r="L14" i="3" s="1"/>
  <c r="M14" i="3" s="1"/>
  <c r="J5" i="3"/>
  <c r="K5" i="3" s="1"/>
  <c r="L5" i="3" s="1"/>
  <c r="M5" i="3" s="1"/>
  <c r="C55" i="1" s="1"/>
  <c r="I27" i="1" s="1"/>
  <c r="J11" i="3"/>
  <c r="K11" i="3" s="1"/>
  <c r="L11" i="3" s="1"/>
  <c r="M11" i="3" s="1"/>
  <c r="J29" i="3"/>
  <c r="K29" i="3" s="1"/>
  <c r="L29" i="3" s="1"/>
  <c r="M29" i="3" s="1"/>
  <c r="J9" i="3"/>
  <c r="K9" i="3" s="1"/>
  <c r="L9" i="3" s="1"/>
  <c r="M9" i="3" s="1"/>
  <c r="C52" i="1" s="1"/>
  <c r="I24" i="1" s="1"/>
  <c r="J23" i="3"/>
  <c r="K23" i="3" s="1"/>
  <c r="L23" i="3" s="1"/>
  <c r="M23" i="3" s="1"/>
  <c r="J15" i="3"/>
  <c r="K15" i="3" s="1"/>
  <c r="L15" i="3" s="1"/>
  <c r="M15" i="3" s="1"/>
  <c r="C57" i="1" s="1"/>
  <c r="I29" i="1" s="1"/>
  <c r="J29" i="1" s="1"/>
  <c r="J27" i="3"/>
  <c r="K27" i="3" s="1"/>
  <c r="L27" i="3" s="1"/>
  <c r="M27" i="3" s="1"/>
  <c r="J33" i="3"/>
  <c r="K33" i="3" s="1"/>
  <c r="L33" i="3" s="1"/>
  <c r="M33" i="3" s="1"/>
  <c r="M11" i="4"/>
  <c r="J26" i="3"/>
  <c r="K26" i="3" s="1"/>
  <c r="L26" i="3" s="1"/>
  <c r="M26" i="3" s="1"/>
  <c r="J10" i="3"/>
  <c r="K10" i="3" s="1"/>
  <c r="L10" i="3" s="1"/>
  <c r="M10" i="3" s="1"/>
  <c r="J32" i="3"/>
  <c r="K32" i="3" s="1"/>
  <c r="L32" i="3" s="1"/>
  <c r="M32" i="3" s="1"/>
  <c r="J22" i="3"/>
  <c r="K22" i="3" s="1"/>
  <c r="L22" i="3" s="1"/>
  <c r="M22" i="3" s="1"/>
  <c r="C47" i="1" l="1"/>
  <c r="M12" i="4"/>
  <c r="M17" i="3"/>
  <c r="C53" i="1"/>
  <c r="I25" i="1" s="1"/>
  <c r="J25" i="1" s="1"/>
  <c r="M35" i="3"/>
  <c r="J22" i="1" l="1"/>
  <c r="C17" i="1"/>
  <c r="C19" i="1" s="1"/>
  <c r="J23" i="1"/>
  <c r="J24" i="1"/>
  <c r="J26" i="1"/>
  <c r="J27" i="1"/>
  <c r="C33" i="1"/>
  <c r="J8" i="1" s="1"/>
  <c r="C48" i="1"/>
  <c r="J9" i="1" s="1"/>
  <c r="I31" i="1" l="1"/>
  <c r="J31" i="1"/>
  <c r="J10" i="1"/>
  <c r="C18" i="1"/>
  <c r="J13" i="1" l="1"/>
  <c r="J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Jacob Gomez</author>
  </authors>
  <commentList>
    <comment ref="B5" authorId="0" shapeId="0" xr:uid="{00000000-0006-0000-0100-000001000000}">
      <text>
        <r>
          <rPr>
            <sz val="9"/>
            <color indexed="81"/>
            <rFont val="Tahoma"/>
            <family val="2"/>
          </rPr>
          <t xml:space="preserve">Fill in assumptions for your local context, based on conversations with stakeholders.
</t>
        </r>
      </text>
    </comment>
    <comment ref="K5" authorId="0" shapeId="0" xr:uid="{00000000-0006-0000-0100-000002000000}">
      <text>
        <r>
          <rPr>
            <sz val="9"/>
            <color indexed="81"/>
            <rFont val="Tahoma"/>
            <family val="2"/>
          </rPr>
          <t xml:space="preserve">Time to % coverage achievement is contingent on combined coverage of all local entities involved.
</t>
        </r>
      </text>
    </comment>
    <comment ref="B11" authorId="0" shapeId="0" xr:uid="{00000000-0006-0000-0100-000003000000}">
      <text>
        <r>
          <rPr>
            <sz val="9"/>
            <color rgb="FF000000"/>
            <rFont val="Tahoma"/>
            <family val="2"/>
          </rPr>
          <t xml:space="preserve">Enter estimates based on conversations with stakeholders, eligibility requirements, and any populations already vaccinated/already accounted for in vaccination planning.
</t>
        </r>
      </text>
    </comment>
    <comment ref="L21" authorId="0" shapeId="0" xr:uid="{00000000-0006-0000-0100-000004000000}">
      <text>
        <r>
          <rPr>
            <sz val="9"/>
            <color indexed="81"/>
            <rFont val="Tahoma"/>
            <family val="2"/>
          </rPr>
          <t xml:space="preserve">In the dropdown option (cells L23 and L30) toggle to adjust staff type, and resulting compensation.
</t>
        </r>
      </text>
    </comment>
    <comment ref="B23" authorId="0" shapeId="0" xr:uid="{00000000-0006-0000-0100-000005000000}">
      <text>
        <r>
          <rPr>
            <sz val="9"/>
            <color indexed="81"/>
            <rFont val="Tahoma"/>
            <family val="2"/>
          </rPr>
          <t>Document other coverage sources. Determine estimated quantities of vaccine coverage already in process by seeking informaiton from other community stakeholders involved in vaccination.</t>
        </r>
      </text>
    </comment>
    <comment ref="B30" authorId="0" shapeId="0" xr:uid="{00000000-0006-0000-0100-000006000000}">
      <text>
        <r>
          <rPr>
            <sz val="9"/>
            <color indexed="81"/>
            <rFont val="Tahoma"/>
            <family val="2"/>
          </rPr>
          <t xml:space="preserve">Document other coverage sources. Determine estimated quantities of vaccine coverage already in process by seeking informaiton from other community stakeholders involved in vaccination.
</t>
        </r>
      </text>
    </comment>
    <comment ref="B45" authorId="0" shapeId="0" xr:uid="{00000000-0006-0000-0100-000007000000}">
      <text>
        <r>
          <rPr>
            <sz val="9"/>
            <color indexed="81"/>
            <rFont val="Tahoma"/>
            <family val="2"/>
          </rPr>
          <t xml:space="preserve">These data are supplied by the information on tabs 2. and 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Jacob Gomez</author>
  </authors>
  <commentList>
    <comment ref="D2" authorId="0" shapeId="0" xr:uid="{00000000-0006-0000-0200-000001000000}">
      <text>
        <r>
          <rPr>
            <sz val="9"/>
            <color rgb="FF000000"/>
            <rFont val="Tahoma"/>
            <family val="2"/>
          </rPr>
          <t xml:space="preserve">Modify the inputs based on information from the Throughput models (blue tabs), and other staffing needs for administration, data entry, safety, and management. Make sure to adjust daily hours based on role descriptions. 
</t>
        </r>
      </text>
    </comment>
    <comment ref="B55" authorId="0" shapeId="0" xr:uid="{00000000-0006-0000-0200-000002000000}">
      <text>
        <r>
          <rPr>
            <sz val="9"/>
            <color indexed="81"/>
            <rFont val="Tahoma"/>
            <family val="2"/>
          </rPr>
          <t xml:space="preserve">Update based on local rates/information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Jacob Gomez</author>
  </authors>
  <commentList>
    <comment ref="N6" authorId="0" shapeId="0" xr:uid="{00000000-0006-0000-0300-000001000000}">
      <text>
        <r>
          <rPr>
            <sz val="9"/>
            <color indexed="81"/>
            <rFont val="Tahoma"/>
            <family val="2"/>
          </rPr>
          <t xml:space="preserve">Modify based on site capacity, and likely hours of operation.
</t>
        </r>
      </text>
    </comment>
  </commentList>
</comments>
</file>

<file path=xl/sharedStrings.xml><?xml version="1.0" encoding="utf-8"?>
<sst xmlns="http://schemas.openxmlformats.org/spreadsheetml/2006/main" count="735" uniqueCount="230">
  <si>
    <t>Weekly Staffing</t>
  </si>
  <si>
    <t>Weekly throughput</t>
  </si>
  <si>
    <t>Daily throughput</t>
  </si>
  <si>
    <t>Throughput</t>
  </si>
  <si>
    <t>External safety - patrol &amp; security</t>
  </si>
  <si>
    <t>Safety officers (EMT)</t>
  </si>
  <si>
    <t>Nursing Supervisor</t>
  </si>
  <si>
    <t>Site coordinator</t>
  </si>
  <si>
    <t>Pharmacists</t>
  </si>
  <si>
    <t>Nurses</t>
  </si>
  <si>
    <t>based on 16-seat model, 3 clients per chair per hour</t>
  </si>
  <si>
    <t>Site type 3 - Medium (School gym/large conference room)</t>
  </si>
  <si>
    <t>based on 8-seat model, 3 clients per chair per hour</t>
  </si>
  <si>
    <t>Site type 2 - Small (FQHC size)</t>
  </si>
  <si>
    <t>Weekly # needed</t>
  </si>
  <si>
    <t>Cadre</t>
  </si>
  <si>
    <t>Site types: Throughput and Staffing</t>
  </si>
  <si>
    <t>Total vaccines to be delivered in next 6 months for 100% coverage</t>
  </si>
  <si>
    <t>Total people to be vaccinated in next 6 months</t>
  </si>
  <si>
    <t>Time to vaccinate 100%</t>
  </si>
  <si>
    <t>weeks</t>
  </si>
  <si>
    <t>Type</t>
  </si>
  <si>
    <t>Number</t>
  </si>
  <si>
    <t>Population to be vaccinated</t>
  </si>
  <si>
    <t>Number of sites</t>
  </si>
  <si>
    <t>Site modelling outputs</t>
  </si>
  <si>
    <t>Assumptions</t>
  </si>
  <si>
    <t>Notes</t>
  </si>
  <si>
    <t>Site type 2 (small, DOH/FQHC)</t>
  </si>
  <si>
    <t>#</t>
  </si>
  <si>
    <t>hrs/day</t>
  </si>
  <si>
    <t>hrs/wk</t>
  </si>
  <si>
    <t>hrs needed</t>
  </si>
  <si>
    <t>hrs total</t>
  </si>
  <si>
    <t>hrs remain</t>
  </si>
  <si>
    <t>FTE+</t>
  </si>
  <si>
    <t>Total</t>
  </si>
  <si>
    <t>Weekly Total</t>
  </si>
  <si>
    <t>Total Staff Per Shift for 16 seat clinic</t>
  </si>
  <si>
    <t>Command Staff</t>
  </si>
  <si>
    <t>Clinic Manager (Site Coordinator)</t>
  </si>
  <si>
    <t xml:space="preserve">Nurse Supervisor (Clinical Branch lead) </t>
  </si>
  <si>
    <t>Safety Officer (EMT)</t>
  </si>
  <si>
    <t>Reg</t>
  </si>
  <si>
    <t>Clincal Branch</t>
  </si>
  <si>
    <t xml:space="preserve">Pharmacist* </t>
  </si>
  <si>
    <t>Q mgmt</t>
  </si>
  <si>
    <t>Safety</t>
  </si>
  <si>
    <t>Administrative Branch</t>
  </si>
  <si>
    <t>Registration staff</t>
  </si>
  <si>
    <t>RN spvsr</t>
  </si>
  <si>
    <t xml:space="preserve">Data Entry </t>
  </si>
  <si>
    <t>Px</t>
  </si>
  <si>
    <t>Q management</t>
  </si>
  <si>
    <t>* or additional nurse</t>
  </si>
  <si>
    <t>RN</t>
  </si>
  <si>
    <t>External Staff</t>
  </si>
  <si>
    <t>Public Safety patrol</t>
  </si>
  <si>
    <t>Security guard</t>
  </si>
  <si>
    <t xml:space="preserve">Off site </t>
  </si>
  <si>
    <t xml:space="preserve">Schedulers (cross sites) </t>
  </si>
  <si>
    <t>NA</t>
  </si>
  <si>
    <t>Total Daily Staff for 16 seat clinic (not incl schedulers)</t>
  </si>
  <si>
    <t>Total Weekly Staff for 16 seat clinic</t>
  </si>
  <si>
    <t>Pharm</t>
  </si>
  <si>
    <t>Data</t>
  </si>
  <si>
    <t>Total Staff Per Shift for 8 seat clinic</t>
  </si>
  <si>
    <t>Security</t>
  </si>
  <si>
    <t>Pub Safety</t>
  </si>
  <si>
    <t>Clinic Mgr</t>
  </si>
  <si>
    <t>8 Seat Clinic</t>
  </si>
  <si>
    <t>Total Daily Staff for 8 seat clinic (not incl schedulers)</t>
  </si>
  <si>
    <t>Total Weekly Staff for 8 seat clinic</t>
  </si>
  <si>
    <t xml:space="preserve"> </t>
  </si>
  <si>
    <t>Seat 1</t>
  </si>
  <si>
    <t>Seat 2</t>
  </si>
  <si>
    <t>Seat 3</t>
  </si>
  <si>
    <t>Seat 4</t>
  </si>
  <si>
    <t>Seat 5</t>
  </si>
  <si>
    <t>Seat 6</t>
  </si>
  <si>
    <t>Seat 7</t>
  </si>
  <si>
    <t>Seat 8</t>
  </si>
  <si>
    <t>Pre-Seat</t>
  </si>
  <si>
    <t>Registration</t>
  </si>
  <si>
    <t>5 min</t>
  </si>
  <si>
    <t>Vaccinate</t>
  </si>
  <si>
    <t>Hours of Operation</t>
  </si>
  <si>
    <t xml:space="preserve">9:00a - 5:00pm </t>
  </si>
  <si>
    <t>10 min</t>
  </si>
  <si>
    <t>Observe</t>
  </si>
  <si>
    <t>Total Hours</t>
  </si>
  <si>
    <t>15 min</t>
  </si>
  <si>
    <t xml:space="preserve">Discharge </t>
  </si>
  <si>
    <t>Days per week</t>
  </si>
  <si>
    <t>20 min</t>
  </si>
  <si>
    <t>Sanitize</t>
  </si>
  <si>
    <t>Total hourly throughput</t>
  </si>
  <si>
    <t>25 min</t>
  </si>
  <si>
    <t>Total daily throughput</t>
  </si>
  <si>
    <t>30 min</t>
  </si>
  <si>
    <t>Total Weekly throughput</t>
  </si>
  <si>
    <t>35 min</t>
  </si>
  <si>
    <t>40 min</t>
  </si>
  <si>
    <t>45 min</t>
  </si>
  <si>
    <t>50 min</t>
  </si>
  <si>
    <t>55 min</t>
  </si>
  <si>
    <t>60 min</t>
  </si>
  <si>
    <t>65 min</t>
  </si>
  <si>
    <t>70 min</t>
  </si>
  <si>
    <t>75 min</t>
  </si>
  <si>
    <t>Seat 9</t>
  </si>
  <si>
    <t>Seat 10</t>
  </si>
  <si>
    <t>Seat 11</t>
  </si>
  <si>
    <t>Seat 12</t>
  </si>
  <si>
    <t>Seat 13</t>
  </si>
  <si>
    <t>Seat 14</t>
  </si>
  <si>
    <t>Seat 15</t>
  </si>
  <si>
    <t>Seat 16</t>
  </si>
  <si>
    <t>4 seats</t>
  </si>
  <si>
    <t>8 seats</t>
  </si>
  <si>
    <t>Salary info</t>
  </si>
  <si>
    <t>Safety officers (EMT) N/A</t>
  </si>
  <si>
    <t>External safety – security – N/A</t>
  </si>
  <si>
    <t>CMA</t>
  </si>
  <si>
    <t>LPN</t>
  </si>
  <si>
    <t>Admin - registration</t>
  </si>
  <si>
    <t>Admin - data entry/QA</t>
  </si>
  <si>
    <t>Hourly rate</t>
  </si>
  <si>
    <t>Type of nurse</t>
  </si>
  <si>
    <t>Weekly compensation</t>
  </si>
  <si>
    <t>&lt;select one</t>
  </si>
  <si>
    <t>Nurse+hazard pay</t>
  </si>
  <si>
    <t>Public safety costs</t>
  </si>
  <si>
    <t>Source of safety staff</t>
  </si>
  <si>
    <t>Crossing</t>
  </si>
  <si>
    <t>DPS</t>
  </si>
  <si>
    <t>School Guards</t>
  </si>
  <si>
    <t>Dept PS</t>
  </si>
  <si>
    <t>Total weekly costs for model</t>
  </si>
  <si>
    <t>DO NOT MOVE/EDIT BELOW</t>
  </si>
  <si>
    <t>Total weekly vaccinations for locality</t>
  </si>
  <si>
    <t>All staffing to be provided by hospital</t>
  </si>
  <si>
    <t>Site Modelling for Covid-19 vaccination of local residents</t>
  </si>
  <si>
    <t>Local residents</t>
  </si>
  <si>
    <t>Local residents under 16 or 18</t>
  </si>
  <si>
    <t>Local residents in nursing homes</t>
  </si>
  <si>
    <t>Coverage provided by retail pharmacy partners</t>
  </si>
  <si>
    <t>Formula</t>
  </si>
  <si>
    <t>Input</t>
  </si>
  <si>
    <t>Assume 2 dose until J&amp;J received</t>
  </si>
  <si>
    <t>Assume 2 dose until J&amp;J approved</t>
  </si>
  <si>
    <t>Exclude minors &amp; nursing homes</t>
  </si>
  <si>
    <t>Total vaccines to be delivered in next 6 months for 85% coverage</t>
  </si>
  <si>
    <t>Unable to vaccinate based on eligibility</t>
  </si>
  <si>
    <t>Site type 1 Hospital</t>
  </si>
  <si>
    <t>Time to vaccinate 85%</t>
  </si>
  <si>
    <t>Weekly capacity for locality</t>
  </si>
  <si>
    <t>Target &lt;24 weeks</t>
  </si>
  <si>
    <t>NEW SITE TYPE</t>
  </si>
  <si>
    <t>=(48*60)/75</t>
  </si>
  <si>
    <t>Staffing needs for new site</t>
  </si>
  <si>
    <t xml:space="preserve">-Timeline represents weeks from commencement of phase1b - HCW vaccinations at UH not included
-For all throughput, assume 8 hours per day 6 days per week except for UH site
-No children under 18 to be vaccinated in first 6 months
-Nursing home residents to be vaccinated by retail pharmacy partners
</t>
  </si>
  <si>
    <t>=c19/k11</t>
  </si>
  <si>
    <t>=c20/k11</t>
  </si>
  <si>
    <t>=sum(k8:k10)</t>
  </si>
  <si>
    <t>='Throughput model - medium site'!N11</t>
  </si>
  <si>
    <t>='Staffing estimates'!M7</t>
  </si>
  <si>
    <t>='Staffing estimates'!M8</t>
  </si>
  <si>
    <t>='Staffing estimates'!M9</t>
  </si>
  <si>
    <t>=SUM('Staffing estimates'!M10:M11)</t>
  </si>
  <si>
    <t>='Staffing estimates'!M4</t>
  </si>
  <si>
    <t>='Staffing estimates'!M5</t>
  </si>
  <si>
    <t>='Staffing estimates'!M^</t>
  </si>
  <si>
    <t>=SUM('Staffing estimates'!M14:M15)</t>
  </si>
  <si>
    <t>User notes</t>
  </si>
  <si>
    <t>User Notes</t>
  </si>
  <si>
    <r>
      <t xml:space="preserve">Site type 1 - Large hospital </t>
    </r>
    <r>
      <rPr>
        <i/>
        <sz val="11"/>
        <color theme="1"/>
        <rFont val="Calibri"/>
        <family val="2"/>
        <scheme val="minor"/>
      </rPr>
      <t>(assume scale up to gen pop after phase 1a)</t>
    </r>
  </si>
  <si>
    <t>Mapping stakeholders and resources:</t>
  </si>
  <si>
    <t>Develop vaccine coverage goals:</t>
  </si>
  <si>
    <t xml:space="preserve">2.      Determine which groups or segments of the community you will focus on vaccinating, and identify viable sites to host vaccinations. Mapping tools can support stakeholder decision-making. </t>
  </si>
  <si>
    <t>Consider layouts, including how many seats can be included in each size site model. Keep in mind continued requirements for social distancing.</t>
  </si>
  <si>
    <t>Basic structure for staffing within site includes: vaccine administration, clinical lead, registration, pharmacists, safety officer, data entry, queue management, traffic direction</t>
  </si>
  <si>
    <t xml:space="preserve">Site Considerations: </t>
  </si>
  <si>
    <t>The ideas presented in this document reflect the latest public health thinking and scientific evidence as of April 2021. You are advised that the COVID-19 vaccine landscape remains highly fluid, and it is your responsibility to ensure that decisions are made based on the most up-to-date information available. Partners In Health does not provide medical advice, diagnosis, or treatment in the United States. Always seek the advice of a physician or other qualified healthcare provider with any questions regarding a medical condition. The information, including but not limited to text, graphics, images, and other material contained in this document, are intended for informational purposes only.</t>
  </si>
  <si>
    <t>=C48*I9</t>
  </si>
  <si>
    <t>=c26</t>
  </si>
  <si>
    <t>=c33*I8</t>
  </si>
  <si>
    <t>Site layout viewed from above:</t>
  </si>
  <si>
    <t>Disclaimer:</t>
  </si>
  <si>
    <r>
      <t>1.</t>
    </r>
    <r>
      <rPr>
        <b/>
        <sz val="11"/>
        <color theme="1"/>
        <rFont val="Times New Roman"/>
        <family val="1"/>
      </rPr>
      <t xml:space="preserve">      </t>
    </r>
    <r>
      <rPr>
        <b/>
        <sz val="11"/>
        <color theme="1"/>
        <rFont val="Calibri"/>
        <family val="2"/>
        <scheme val="minor"/>
      </rPr>
      <t>Address critical assumptions by analyzing the local context. Determine needs and resource availability.</t>
    </r>
  </si>
  <si>
    <r>
      <t>§</t>
    </r>
    <r>
      <rPr>
        <sz val="11"/>
        <color theme="1"/>
        <rFont val="Times New Roman"/>
        <family val="1"/>
      </rPr>
      <t xml:space="preserve">  </t>
    </r>
    <r>
      <rPr>
        <sz val="11"/>
        <color theme="1"/>
        <rFont val="Calibri"/>
        <family val="2"/>
        <scheme val="minor"/>
      </rPr>
      <t>What local stakeholders should be included in the planning process to ensure alignment of roles and expectations? Mapping all relevant entities can help ensure smooth coordination and mitigate the risk of duplicative efforts.</t>
    </r>
  </si>
  <si>
    <r>
      <t>§</t>
    </r>
    <r>
      <rPr>
        <sz val="11"/>
        <color theme="1"/>
        <rFont val="Times New Roman"/>
        <family val="1"/>
      </rPr>
      <t xml:space="preserve">  </t>
    </r>
    <r>
      <rPr>
        <sz val="11"/>
        <color theme="1"/>
        <rFont val="Calibri"/>
        <family val="2"/>
        <scheme val="minor"/>
      </rPr>
      <t xml:space="preserve">Of the identified organizations, which ones are currently involved in providing vaccinations in your area, and to what extent? </t>
    </r>
  </si>
  <si>
    <r>
      <t>o</t>
    </r>
    <r>
      <rPr>
        <sz val="11"/>
        <color theme="1"/>
        <rFont val="Times New Roman"/>
        <family val="1"/>
      </rPr>
      <t xml:space="preserve">   </t>
    </r>
    <r>
      <rPr>
        <sz val="11"/>
        <color theme="1"/>
        <rFont val="Calibri"/>
        <family val="2"/>
        <scheme val="minor"/>
      </rPr>
      <t>What types and sizes of vaccination sites are being set up and run by others?</t>
    </r>
  </si>
  <si>
    <r>
      <t>o</t>
    </r>
    <r>
      <rPr>
        <sz val="11"/>
        <color theme="1"/>
        <rFont val="Times New Roman"/>
        <family val="1"/>
      </rPr>
      <t xml:space="preserve">   </t>
    </r>
    <r>
      <rPr>
        <sz val="11"/>
        <color theme="1"/>
        <rFont val="Calibri"/>
        <family val="2"/>
        <scheme val="minor"/>
      </rPr>
      <t>What coordinating functions are in place between stakeholders to plan coverage, inform progress? To what extent is data shared between stakeholders?</t>
    </r>
  </si>
  <si>
    <r>
      <t>o</t>
    </r>
    <r>
      <rPr>
        <sz val="11"/>
        <color theme="1"/>
        <rFont val="Times New Roman"/>
        <family val="1"/>
      </rPr>
      <t xml:space="preserve">   </t>
    </r>
    <r>
      <rPr>
        <sz val="11"/>
        <color theme="1"/>
        <rFont val="Calibri"/>
        <family val="2"/>
        <scheme val="minor"/>
      </rPr>
      <t>Where are vaccination sites located or planned?</t>
    </r>
  </si>
  <si>
    <r>
      <t>o</t>
    </r>
    <r>
      <rPr>
        <sz val="11"/>
        <color theme="1"/>
        <rFont val="Times New Roman"/>
        <family val="1"/>
      </rPr>
      <t xml:space="preserve">   </t>
    </r>
    <r>
      <rPr>
        <sz val="11"/>
        <color theme="1"/>
        <rFont val="Calibri"/>
        <family val="2"/>
        <scheme val="minor"/>
      </rPr>
      <t>What is the vaccination capacity and daily throughput of the current and planned sites?</t>
    </r>
  </si>
  <si>
    <r>
      <t>§</t>
    </r>
    <r>
      <rPr>
        <sz val="11"/>
        <color theme="1"/>
        <rFont val="Times New Roman"/>
        <family val="1"/>
      </rPr>
      <t xml:space="preserve">  </t>
    </r>
    <r>
      <rPr>
        <sz val="11"/>
        <color theme="1"/>
        <rFont val="Calibri"/>
        <family val="2"/>
        <scheme val="minor"/>
      </rPr>
      <t>What is the total, eligible catchment population within your locality?</t>
    </r>
  </si>
  <si>
    <r>
      <t>§</t>
    </r>
    <r>
      <rPr>
        <sz val="11"/>
        <color theme="1"/>
        <rFont val="Times New Roman"/>
        <family val="1"/>
      </rPr>
      <t xml:space="preserve">  </t>
    </r>
    <r>
      <rPr>
        <sz val="11"/>
        <color theme="1"/>
        <rFont val="Calibri"/>
        <family val="2"/>
        <scheme val="minor"/>
      </rPr>
      <t>What percent coverage level are you aiming to achieve at the local population level? (i.e. # number needing vaccination/total eligible population)</t>
    </r>
  </si>
  <si>
    <r>
      <t>§</t>
    </r>
    <r>
      <rPr>
        <sz val="11"/>
        <color theme="1"/>
        <rFont val="Times New Roman"/>
        <family val="1"/>
      </rPr>
      <t xml:space="preserve">  </t>
    </r>
    <r>
      <rPr>
        <sz val="11"/>
        <color theme="1"/>
        <rFont val="Calibri"/>
        <family val="2"/>
        <scheme val="minor"/>
      </rPr>
      <t xml:space="preserve">How soon do you hope to achieve desired coverage? </t>
    </r>
  </si>
  <si>
    <r>
      <t>o</t>
    </r>
    <r>
      <rPr>
        <sz val="11"/>
        <color theme="1"/>
        <rFont val="Times New Roman"/>
        <family val="1"/>
      </rPr>
      <t xml:space="preserve">   </t>
    </r>
    <r>
      <rPr>
        <sz val="11"/>
        <color theme="1"/>
        <rFont val="Calibri"/>
        <family val="2"/>
        <scheme val="minor"/>
      </rPr>
      <t>Do you have different % and timeline goals for different sub-groups?</t>
    </r>
  </si>
  <si>
    <r>
      <t>§</t>
    </r>
    <r>
      <rPr>
        <sz val="11"/>
        <color theme="1"/>
        <rFont val="Times New Roman"/>
        <family val="1"/>
      </rPr>
      <t xml:space="preserve">  </t>
    </r>
    <r>
      <rPr>
        <sz val="11"/>
        <color theme="1"/>
        <rFont val="Calibri"/>
        <family val="2"/>
        <scheme val="minor"/>
      </rPr>
      <t>What groups in your community are currently eligible for vaccination?</t>
    </r>
  </si>
  <si>
    <r>
      <t>o</t>
    </r>
    <r>
      <rPr>
        <sz val="11"/>
        <color theme="1"/>
        <rFont val="Times New Roman"/>
        <family val="1"/>
      </rPr>
      <t xml:space="preserve">   </t>
    </r>
    <r>
      <rPr>
        <sz val="11"/>
        <color theme="1"/>
        <rFont val="Calibri"/>
        <family val="2"/>
        <scheme val="minor"/>
      </rPr>
      <t>Who has already been vaccinated?</t>
    </r>
  </si>
  <si>
    <r>
      <t>o</t>
    </r>
    <r>
      <rPr>
        <sz val="11"/>
        <color theme="1"/>
        <rFont val="Times New Roman"/>
        <family val="1"/>
      </rPr>
      <t xml:space="preserve">   </t>
    </r>
    <r>
      <rPr>
        <sz val="11"/>
        <color theme="1"/>
        <rFont val="Calibri"/>
        <family val="2"/>
        <scheme val="minor"/>
      </rPr>
      <t>Are there dedicated efforts, separate or adjacent to your operations, to specifically address the vaccination of certain sub-groups? Is another organization or coalition responsible for vaccinating certain sub-groups? (e.g., Local health department is solely responsible for homebound individuals)</t>
    </r>
  </si>
  <si>
    <r>
      <t>o</t>
    </r>
    <r>
      <rPr>
        <sz val="11"/>
        <color theme="1"/>
        <rFont val="Times New Roman"/>
        <family val="1"/>
      </rPr>
      <t xml:space="preserve">   </t>
    </r>
    <r>
      <rPr>
        <sz val="11"/>
        <color theme="1"/>
        <rFont val="Calibri"/>
        <family val="2"/>
        <scheme val="minor"/>
      </rPr>
      <t>Approximately how many people are ineligible to receive vaccine? (# under 16 for Pfizer, # under 18 for Moderna and Johnson &amp; Johnson)</t>
    </r>
  </si>
  <si>
    <r>
      <t>§</t>
    </r>
    <r>
      <rPr>
        <sz val="11"/>
        <color theme="1"/>
        <rFont val="Times New Roman"/>
        <family val="1"/>
      </rPr>
      <t xml:space="preserve">  </t>
    </r>
    <r>
      <rPr>
        <sz val="11"/>
        <color theme="1"/>
        <rFont val="Calibri"/>
        <family val="2"/>
        <scheme val="minor"/>
      </rPr>
      <t xml:space="preserve">What vaccine types will your site receive? </t>
    </r>
  </si>
  <si>
    <r>
      <t>o</t>
    </r>
    <r>
      <rPr>
        <sz val="11"/>
        <color theme="1"/>
        <rFont val="Times New Roman"/>
        <family val="1"/>
      </rPr>
      <t xml:space="preserve">   </t>
    </r>
    <r>
      <rPr>
        <sz val="11"/>
        <color theme="1"/>
        <rFont val="Calibri"/>
        <family val="2"/>
        <scheme val="minor"/>
      </rPr>
      <t xml:space="preserve">How does dose number, timing and vaccine efficacy affect site throughput and planning? </t>
    </r>
  </si>
  <si>
    <r>
      <t>o</t>
    </r>
    <r>
      <rPr>
        <sz val="11"/>
        <color theme="1"/>
        <rFont val="Times New Roman"/>
        <family val="1"/>
      </rPr>
      <t xml:space="preserve">   </t>
    </r>
    <r>
      <rPr>
        <sz val="11"/>
        <color theme="1"/>
        <rFont val="Calibri"/>
        <family val="2"/>
        <scheme val="minor"/>
      </rPr>
      <t>Are there plans for a different composition of vaccine types in the near future? If so, how will that affect your site planning?</t>
    </r>
  </si>
  <si>
    <r>
      <t>§</t>
    </r>
    <r>
      <rPr>
        <sz val="11"/>
        <color theme="1"/>
        <rFont val="Times New Roman"/>
        <family val="1"/>
      </rPr>
      <t xml:space="preserve">  </t>
    </r>
    <r>
      <rPr>
        <sz val="11"/>
        <color theme="1"/>
        <rFont val="Calibri"/>
        <family val="2"/>
        <scheme val="minor"/>
      </rPr>
      <t xml:space="preserve">Are there areas where health care infrastructure is lacking and demand for vaccination is high? Are there areas within walking distance for community members, or where transportation options to and from a site exist? </t>
    </r>
  </si>
  <si>
    <r>
      <t>§</t>
    </r>
    <r>
      <rPr>
        <sz val="11"/>
        <color theme="1"/>
        <rFont val="Times New Roman"/>
        <family val="1"/>
      </rPr>
      <t xml:space="preserve">  </t>
    </r>
    <r>
      <rPr>
        <sz val="11"/>
        <color theme="1"/>
        <rFont val="Calibri"/>
        <family val="2"/>
        <scheme val="minor"/>
      </rPr>
      <t>Are there existing community-centers/public buildings (schools)/testing sites that can be leveraged to serve as COVID vaccination sites? Depending on your region and its weather considerations, are there parking lots or similar structures?</t>
    </r>
  </si>
  <si>
    <r>
      <t>§</t>
    </r>
    <r>
      <rPr>
        <sz val="11"/>
        <color theme="1"/>
        <rFont val="Times New Roman"/>
        <family val="1"/>
      </rPr>
      <t xml:space="preserve">  </t>
    </r>
    <r>
      <rPr>
        <sz val="11"/>
        <color theme="1"/>
        <rFont val="Calibri"/>
        <family val="2"/>
        <scheme val="minor"/>
      </rPr>
      <t>Review available demographic data and disease burden (COVID-19 cases). How do these profiles align with existing and planned sites? Are sites located in or accessible to communities bearing disproportionate burden?</t>
    </r>
  </si>
  <si>
    <r>
      <t>3.</t>
    </r>
    <r>
      <rPr>
        <b/>
        <sz val="11"/>
        <color theme="1"/>
        <rFont val="Times New Roman"/>
        <family val="1"/>
      </rPr>
      <t xml:space="preserve">      </t>
    </r>
    <r>
      <rPr>
        <b/>
        <sz val="11"/>
        <color theme="1"/>
        <rFont val="Calibri"/>
        <family val="2"/>
        <scheme val="minor"/>
      </rPr>
      <t xml:space="preserve">Plan site layout for maximum throughput  </t>
    </r>
  </si>
  <si>
    <r>
      <t>§</t>
    </r>
    <r>
      <rPr>
        <sz val="11"/>
        <color theme="1"/>
        <rFont val="Times New Roman"/>
        <family val="1"/>
      </rPr>
      <t xml:space="preserve">  </t>
    </r>
    <r>
      <rPr>
        <sz val="11"/>
        <color theme="1"/>
        <rFont val="Calibri"/>
        <family val="2"/>
        <scheme val="minor"/>
      </rPr>
      <t>Given the size of identified site/s, how many people can be vaccinated at one time while maintaining adequate physical distance between vaccinators, patients, and other staff?</t>
    </r>
  </si>
  <si>
    <r>
      <t>§</t>
    </r>
    <r>
      <rPr>
        <sz val="11"/>
        <color theme="1"/>
        <rFont val="Times New Roman"/>
        <family val="1"/>
      </rPr>
      <t xml:space="preserve">  </t>
    </r>
    <r>
      <rPr>
        <sz val="11"/>
        <color theme="1"/>
        <rFont val="Calibri"/>
        <family val="2"/>
        <scheme val="minor"/>
      </rPr>
      <t xml:space="preserve">What are vaccination station layouts that maximize the number of individuals who can be vaccinated in a given space? </t>
    </r>
  </si>
  <si>
    <r>
      <t>o</t>
    </r>
    <r>
      <rPr>
        <sz val="11"/>
        <color theme="1"/>
        <rFont val="Times New Roman"/>
        <family val="1"/>
      </rPr>
      <t xml:space="preserve">   </t>
    </r>
    <r>
      <rPr>
        <sz val="11"/>
        <color theme="1"/>
        <rFont val="Calibri"/>
        <family val="2"/>
        <scheme val="minor"/>
      </rPr>
      <t>Large: Mass vaccination site (i.e., stadium, park, convention center)</t>
    </r>
  </si>
  <si>
    <r>
      <t>o</t>
    </r>
    <r>
      <rPr>
        <sz val="11"/>
        <color theme="1"/>
        <rFont val="Times New Roman"/>
        <family val="1"/>
      </rPr>
      <t xml:space="preserve">   </t>
    </r>
    <r>
      <rPr>
        <sz val="11"/>
        <color theme="1"/>
        <rFont val="Calibri"/>
        <family val="2"/>
        <scheme val="minor"/>
      </rPr>
      <t>Medium: School gym, churches</t>
    </r>
  </si>
  <si>
    <r>
      <t>o</t>
    </r>
    <r>
      <rPr>
        <sz val="11"/>
        <color theme="1"/>
        <rFont val="Times New Roman"/>
        <family val="1"/>
      </rPr>
      <t xml:space="preserve">   </t>
    </r>
    <r>
      <rPr>
        <sz val="11"/>
        <color theme="1"/>
        <rFont val="Calibri"/>
        <family val="2"/>
        <scheme val="minor"/>
      </rPr>
      <t>Small: Federally Qualified Health Centers, mobile units</t>
    </r>
  </si>
  <si>
    <r>
      <t>§</t>
    </r>
    <r>
      <rPr>
        <sz val="11"/>
        <color theme="1"/>
        <rFont val="Times New Roman"/>
        <family val="1"/>
      </rPr>
      <t xml:space="preserve">  </t>
    </r>
    <r>
      <rPr>
        <sz val="11"/>
        <color theme="1"/>
        <rFont val="Calibri"/>
        <family val="2"/>
        <scheme val="minor"/>
      </rPr>
      <t>Build in flexibility for variable post-vaccination observation periods between standard and higher-risk groups</t>
    </r>
  </si>
  <si>
    <r>
      <t>4.</t>
    </r>
    <r>
      <rPr>
        <b/>
        <sz val="11"/>
        <color theme="1"/>
        <rFont val="Times New Roman"/>
        <family val="1"/>
      </rPr>
      <t xml:space="preserve">      </t>
    </r>
    <r>
      <rPr>
        <b/>
        <sz val="11"/>
        <color theme="1"/>
        <rFont val="Calibri"/>
        <family val="2"/>
        <scheme val="minor"/>
      </rPr>
      <t>Determine how you will set-up, staff, and continuously operate vaccination.</t>
    </r>
  </si>
  <si>
    <r>
      <t>§</t>
    </r>
    <r>
      <rPr>
        <sz val="11"/>
        <color theme="1"/>
        <rFont val="Times New Roman"/>
        <family val="1"/>
      </rPr>
      <t xml:space="preserve">  </t>
    </r>
    <r>
      <rPr>
        <sz val="11"/>
        <color theme="1"/>
        <rFont val="Calibri"/>
        <family val="2"/>
        <scheme val="minor"/>
      </rPr>
      <t>What are the critical staffing considerations?</t>
    </r>
  </si>
  <si>
    <r>
      <t>§</t>
    </r>
    <r>
      <rPr>
        <sz val="11"/>
        <color theme="1"/>
        <rFont val="Times New Roman"/>
        <family val="1"/>
      </rPr>
      <t xml:space="preserve">  </t>
    </r>
    <r>
      <rPr>
        <sz val="11"/>
        <color theme="1"/>
        <rFont val="Calibri"/>
        <family val="2"/>
        <scheme val="minor"/>
      </rPr>
      <t>What cadre of staff can do each of these tasks in your jurisdiction? I.e. which roles require specific skillsets or authorizations?</t>
    </r>
  </si>
  <si>
    <r>
      <t>o</t>
    </r>
    <r>
      <rPr>
        <sz val="11"/>
        <color theme="1"/>
        <rFont val="Times New Roman"/>
        <family val="1"/>
      </rPr>
      <t xml:space="preserve">   </t>
    </r>
    <r>
      <rPr>
        <sz val="11"/>
        <color theme="1"/>
        <rFont val="Calibri"/>
        <family val="2"/>
        <scheme val="minor"/>
      </rPr>
      <t>Who in your state can serve as vaccinators?</t>
    </r>
  </si>
  <si>
    <r>
      <t>o</t>
    </r>
    <r>
      <rPr>
        <sz val="11"/>
        <color theme="1"/>
        <rFont val="Times New Roman"/>
        <family val="1"/>
      </rPr>
      <t xml:space="preserve">   </t>
    </r>
    <r>
      <rPr>
        <sz val="11"/>
        <color theme="1"/>
        <rFont val="Calibri"/>
        <family val="2"/>
        <scheme val="minor"/>
      </rPr>
      <t>Consider maximizing efficiency and controlling costs. Consider liaising with local officials, community-based organizations, and medical providers to understand existing staff who may be repurposed for site tasks. Consider including care resource coordination services during registration or observation period [link to CRC operations]</t>
    </r>
  </si>
  <si>
    <r>
      <t>§</t>
    </r>
    <r>
      <rPr>
        <sz val="11"/>
        <color theme="1"/>
        <rFont val="Times New Roman"/>
        <family val="1"/>
      </rPr>
      <t xml:space="preserve">  </t>
    </r>
    <r>
      <rPr>
        <sz val="11"/>
        <color theme="1"/>
        <rFont val="Calibri"/>
        <family val="2"/>
        <scheme val="minor"/>
      </rPr>
      <t>What are financial costs for staff? Financial limitations to staffing? What is compensation for each cadre based on local pay scale and contracting fees</t>
    </r>
  </si>
  <si>
    <t>=c47*6</t>
  </si>
  <si>
    <t>=c13-c14-c15</t>
  </si>
  <si>
    <t>=c17*2</t>
  </si>
  <si>
    <t>=c17*.85*2</t>
  </si>
  <si>
    <t xml:space="preserve">Answer the following questions with community stakeholders to clarify your assumptions in vaccine planning, and to identify priority use/s and inputs for the site planning tool included on tabs 1 through 4. </t>
  </si>
  <si>
    <t>=m10*m8</t>
  </si>
  <si>
    <t>=m11*m9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</si>
</sst>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 #,##0.0_);_(* \(#,##0.0\);_(* &quot;-&quot;??_);_(@_)"/>
    <numFmt numFmtId="166" formatCode="_(&quot;$&quot;* #,##0_);_(&quot;$&quot;* \(#,##0\);_(&quot;$&quot;*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sz val="12"/>
      <color theme="1"/>
      <name val="Calibri"/>
      <family val="2"/>
      <scheme val="minor"/>
    </font>
    <font>
      <b/>
      <sz val="14"/>
      <color theme="0"/>
      <name val="Calibri"/>
      <family val="2"/>
      <scheme val="minor"/>
    </font>
    <font>
      <sz val="9"/>
      <color theme="1"/>
      <name val="Calibri"/>
      <family val="2"/>
      <scheme val="minor"/>
    </font>
    <font>
      <b/>
      <sz val="9"/>
      <color theme="0"/>
      <name val="Calibri"/>
      <family val="2"/>
      <scheme val="minor"/>
    </font>
    <font>
      <b/>
      <sz val="9"/>
      <color theme="1"/>
      <name val="Calibri"/>
      <family val="2"/>
      <scheme val="minor"/>
    </font>
    <font>
      <sz val="9"/>
      <color theme="0"/>
      <name val="Calibri"/>
      <family val="2"/>
      <scheme val="minor"/>
    </font>
    <font>
      <i/>
      <sz val="11"/>
      <color rgb="FFFF0000"/>
      <name val="Calibri"/>
      <family val="2"/>
      <scheme val="minor"/>
    </font>
    <font>
      <b/>
      <i/>
      <sz val="11"/>
      <color theme="1"/>
      <name val="Calibri"/>
      <family val="2"/>
      <scheme val="minor"/>
    </font>
    <font>
      <sz val="9"/>
      <color indexed="81"/>
      <name val="Tahoma"/>
      <family val="2"/>
    </font>
    <font>
      <b/>
      <i/>
      <sz val="12"/>
      <name val="Calibri"/>
      <family val="2"/>
      <scheme val="minor"/>
    </font>
    <font>
      <b/>
      <i/>
      <sz val="9"/>
      <color theme="1"/>
      <name val="Calibri"/>
      <family val="2"/>
      <scheme val="minor"/>
    </font>
    <font>
      <sz val="12"/>
      <color theme="1"/>
      <name val="Calibri"/>
      <family val="2"/>
      <scheme val="minor"/>
    </font>
    <font>
      <u/>
      <sz val="11"/>
      <color theme="10"/>
      <name val="Calibri"/>
      <family val="2"/>
      <scheme val="minor"/>
    </font>
    <font>
      <b/>
      <sz val="11"/>
      <name val="Calibri"/>
      <family val="2"/>
      <scheme val="minor"/>
    </font>
    <font>
      <i/>
      <sz val="9"/>
      <color theme="1"/>
      <name val="Calibri"/>
      <family val="2"/>
      <scheme val="minor"/>
    </font>
    <font>
      <b/>
      <sz val="11"/>
      <color theme="1"/>
      <name val="Times New Roman"/>
      <family val="1"/>
    </font>
    <font>
      <sz val="11"/>
      <color theme="1"/>
      <name val="Wingdings"/>
      <charset val="2"/>
    </font>
    <font>
      <sz val="11"/>
      <color theme="1"/>
      <name val="Times New Roman"/>
      <family val="1"/>
    </font>
    <font>
      <sz val="11"/>
      <color theme="1"/>
      <name val="Courier New"/>
      <family val="3"/>
    </font>
    <font>
      <sz val="11"/>
      <color rgb="FF4471C4"/>
      <name val="Calibri"/>
      <family val="2"/>
      <scheme val="minor"/>
    </font>
    <font>
      <sz val="9"/>
      <color rgb="FF000000"/>
      <name val="Tahoma"/>
      <family val="2"/>
    </font>
  </fonts>
  <fills count="20">
    <fill>
      <patternFill patternType="none"/>
    </fill>
    <fill>
      <patternFill patternType="gray125"/>
    </fill>
    <fill>
      <patternFill patternType="solid">
        <fgColor theme="4" tint="0.79998168889431442"/>
        <bgColor indexed="64"/>
      </patternFill>
    </fill>
    <fill>
      <patternFill patternType="solid">
        <fgColor theme="1"/>
        <bgColor indexed="64"/>
      </patternFill>
    </fill>
    <fill>
      <patternFill patternType="solid">
        <fgColor theme="3"/>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6"/>
        <bgColor indexed="64"/>
      </patternFill>
    </fill>
    <fill>
      <patternFill patternType="solid">
        <fgColor theme="4"/>
        <bgColor indexed="64"/>
      </patternFill>
    </fill>
    <fill>
      <patternFill patternType="solid">
        <fgColor rgb="FF80A5C9"/>
        <bgColor indexed="64"/>
      </patternFill>
    </fill>
    <fill>
      <patternFill patternType="solid">
        <fgColor rgb="FFCFDCDB"/>
        <bgColor indexed="64"/>
      </patternFill>
    </fill>
    <fill>
      <patternFill patternType="solid">
        <fgColor theme="9"/>
        <bgColor indexed="64"/>
      </patternFill>
    </fill>
    <fill>
      <patternFill patternType="solid">
        <fgColor theme="6"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7" fillId="0" borderId="0" applyNumberFormat="0" applyFill="0" applyBorder="0" applyAlignment="0" applyProtection="0"/>
  </cellStyleXfs>
  <cellXfs count="125">
    <xf numFmtId="0" fontId="0" fillId="0" borderId="0" xfId="0"/>
    <xf numFmtId="0" fontId="4" fillId="0" borderId="0" xfId="0" applyFont="1"/>
    <xf numFmtId="0" fontId="2" fillId="2" borderId="0" xfId="0" applyFont="1" applyFill="1"/>
    <xf numFmtId="0" fontId="0" fillId="2" borderId="0" xfId="0" applyFill="1"/>
    <xf numFmtId="0" fontId="2" fillId="2" borderId="1" xfId="0" applyFont="1" applyFill="1" applyBorder="1"/>
    <xf numFmtId="0" fontId="5" fillId="0" borderId="0" xfId="0" applyFont="1"/>
    <xf numFmtId="0" fontId="0" fillId="0" borderId="1" xfId="0" applyBorder="1"/>
    <xf numFmtId="0" fontId="0" fillId="0" borderId="1" xfId="0" applyBorder="1" applyAlignment="1">
      <alignment wrapText="1"/>
    </xf>
    <xf numFmtId="164" fontId="0" fillId="0" borderId="1" xfId="0" applyNumberFormat="1" applyBorder="1"/>
    <xf numFmtId="0" fontId="0" fillId="3" borderId="1" xfId="0" applyFill="1" applyBorder="1"/>
    <xf numFmtId="0" fontId="2" fillId="0" borderId="0" xfId="0" applyFont="1"/>
    <xf numFmtId="164" fontId="0" fillId="0" borderId="1" xfId="1" applyNumberFormat="1" applyFont="1" applyBorder="1"/>
    <xf numFmtId="0" fontId="2" fillId="2" borderId="1" xfId="0" applyFont="1" applyFill="1" applyBorder="1" applyAlignment="1">
      <alignment vertical="center" wrapText="1"/>
    </xf>
    <xf numFmtId="0" fontId="2" fillId="2" borderId="1" xfId="0" applyFont="1" applyFill="1" applyBorder="1" applyAlignment="1">
      <alignment vertical="center"/>
    </xf>
    <xf numFmtId="0" fontId="3" fillId="4" borderId="0" xfId="0" applyFont="1" applyFill="1"/>
    <xf numFmtId="0" fontId="0" fillId="4" borderId="0" xfId="0" applyFill="1"/>
    <xf numFmtId="0" fontId="6" fillId="4" borderId="0" xfId="0" applyFont="1" applyFill="1"/>
    <xf numFmtId="0" fontId="0" fillId="0" borderId="1" xfId="0" applyBorder="1"/>
    <xf numFmtId="0" fontId="2" fillId="0" borderId="2" xfId="0" applyFont="1" applyBorder="1"/>
    <xf numFmtId="0" fontId="0" fillId="0" borderId="1" xfId="0" applyBorder="1"/>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0" xfId="0" applyFont="1"/>
    <xf numFmtId="0" fontId="7" fillId="0" borderId="0" xfId="0" applyFont="1" applyAlignment="1">
      <alignment horizontal="center"/>
    </xf>
    <xf numFmtId="0" fontId="7" fillId="6" borderId="1" xfId="0" applyFont="1" applyFill="1" applyBorder="1" applyAlignment="1">
      <alignment vertical="center" wrapText="1"/>
    </xf>
    <xf numFmtId="0" fontId="7" fillId="0" borderId="1" xfId="0" applyFont="1" applyBorder="1" applyAlignment="1">
      <alignment vertical="center"/>
    </xf>
    <xf numFmtId="0" fontId="7" fillId="0" borderId="1" xfId="0" applyFont="1" applyBorder="1" applyAlignment="1">
      <alignment horizontal="center"/>
    </xf>
    <xf numFmtId="0" fontId="7" fillId="6" borderId="1" xfId="0" applyFont="1" applyFill="1" applyBorder="1" applyAlignment="1">
      <alignment horizontal="center"/>
    </xf>
    <xf numFmtId="0" fontId="7" fillId="2" borderId="1" xfId="0" applyFont="1" applyFill="1" applyBorder="1" applyAlignment="1">
      <alignment horizontal="center"/>
    </xf>
    <xf numFmtId="0" fontId="7" fillId="0" borderId="7" xfId="0" applyFont="1" applyBorder="1" applyAlignment="1">
      <alignment horizontal="center" vertical="center" wrapText="1"/>
    </xf>
    <xf numFmtId="0" fontId="7" fillId="6" borderId="7" xfId="0" applyFont="1" applyFill="1" applyBorder="1" applyAlignment="1">
      <alignment vertical="center" wrapText="1"/>
    </xf>
    <xf numFmtId="0" fontId="7" fillId="0" borderId="7" xfId="0" applyFont="1" applyBorder="1" applyAlignment="1">
      <alignment vertical="center"/>
    </xf>
    <xf numFmtId="0" fontId="7" fillId="0" borderId="0" xfId="0" applyFont="1" applyAlignment="1">
      <alignment wrapText="1"/>
    </xf>
    <xf numFmtId="0" fontId="0" fillId="5" borderId="1" xfId="0" applyFill="1" applyBorder="1"/>
    <xf numFmtId="0" fontId="2" fillId="0" borderId="1" xfId="0" applyFont="1" applyBorder="1"/>
    <xf numFmtId="0" fontId="0" fillId="8" borderId="1" xfId="0" applyFill="1" applyBorder="1"/>
    <xf numFmtId="0" fontId="0" fillId="6" borderId="1" xfId="0" applyFill="1" applyBorder="1"/>
    <xf numFmtId="2" fontId="0" fillId="0" borderId="1" xfId="0" applyNumberFormat="1" applyBorder="1"/>
    <xf numFmtId="0" fontId="0" fillId="0" borderId="3" xfId="0" applyBorder="1"/>
    <xf numFmtId="0" fontId="0" fillId="0" borderId="1" xfId="0" applyBorder="1" applyAlignment="1"/>
    <xf numFmtId="0" fontId="2" fillId="2" borderId="1" xfId="0" applyFont="1" applyFill="1" applyBorder="1" applyAlignment="1"/>
    <xf numFmtId="0" fontId="2" fillId="0" borderId="0" xfId="0" applyFont="1" applyAlignment="1">
      <alignment horizontal="right"/>
    </xf>
    <xf numFmtId="0" fontId="11" fillId="0" borderId="0" xfId="0" applyFont="1"/>
    <xf numFmtId="0" fontId="0" fillId="0" borderId="0" xfId="0" applyAlignment="1">
      <alignment horizontal="center"/>
    </xf>
    <xf numFmtId="0" fontId="0" fillId="0" borderId="0" xfId="0" applyBorder="1"/>
    <xf numFmtId="0" fontId="0" fillId="0" borderId="0" xfId="0" applyFill="1" applyBorder="1"/>
    <xf numFmtId="0" fontId="0" fillId="0" borderId="0" xfId="0" applyFill="1"/>
    <xf numFmtId="0" fontId="7" fillId="0" borderId="0" xfId="0" applyFont="1" applyAlignment="1">
      <alignment horizontal="center" wrapText="1"/>
    </xf>
    <xf numFmtId="0" fontId="7" fillId="0" borderId="7" xfId="0" applyFont="1" applyFill="1" applyBorder="1" applyAlignment="1">
      <alignment vertical="center" wrapText="1"/>
    </xf>
    <xf numFmtId="0" fontId="7" fillId="0" borderId="7" xfId="0" applyFont="1" applyFill="1" applyBorder="1" applyAlignment="1">
      <alignment vertical="center"/>
    </xf>
    <xf numFmtId="0" fontId="2" fillId="9" borderId="0" xfId="0" applyFont="1" applyFill="1" applyAlignment="1">
      <alignment horizontal="center"/>
    </xf>
    <xf numFmtId="0" fontId="9" fillId="9" borderId="0" xfId="0" applyFont="1" applyFill="1" applyAlignment="1">
      <alignment horizontal="center" wrapText="1"/>
    </xf>
    <xf numFmtId="0" fontId="14" fillId="9" borderId="0" xfId="0" applyFont="1" applyFill="1" applyAlignment="1">
      <alignment horizontal="center"/>
    </xf>
    <xf numFmtId="0" fontId="12" fillId="9" borderId="0" xfId="0" applyFont="1" applyFill="1" applyAlignment="1">
      <alignment horizontal="center"/>
    </xf>
    <xf numFmtId="0" fontId="0" fillId="0" borderId="1" xfId="0" applyFill="1" applyBorder="1"/>
    <xf numFmtId="1" fontId="0" fillId="0" borderId="1" xfId="0" applyNumberFormat="1" applyFill="1" applyBorder="1"/>
    <xf numFmtId="0" fontId="15" fillId="9" borderId="0" xfId="0" applyFont="1" applyFill="1" applyAlignment="1">
      <alignment horizontal="center" vertical="center"/>
    </xf>
    <xf numFmtId="0" fontId="0" fillId="10" borderId="0" xfId="0" applyFill="1" applyBorder="1"/>
    <xf numFmtId="0" fontId="0" fillId="10" borderId="1" xfId="0" applyFill="1" applyBorder="1" applyAlignment="1">
      <alignment horizontal="center"/>
    </xf>
    <xf numFmtId="0" fontId="0" fillId="10" borderId="0" xfId="0" applyFill="1" applyBorder="1" applyAlignment="1">
      <alignment horizontal="center" wrapText="1"/>
    </xf>
    <xf numFmtId="0" fontId="2" fillId="10" borderId="0" xfId="0" applyFont="1" applyFill="1" applyAlignment="1">
      <alignment horizontal="left" vertical="center" indent="2"/>
    </xf>
    <xf numFmtId="0" fontId="0" fillId="10" borderId="0" xfId="0" applyFont="1" applyFill="1" applyBorder="1"/>
    <xf numFmtId="0" fontId="0" fillId="10" borderId="0" xfId="0" applyFont="1" applyFill="1" applyAlignment="1">
      <alignment vertical="center"/>
    </xf>
    <xf numFmtId="0" fontId="21" fillId="10" borderId="0" xfId="0" applyFont="1" applyFill="1" applyAlignment="1">
      <alignment horizontal="left" vertical="center" indent="4"/>
    </xf>
    <xf numFmtId="0" fontId="23" fillId="10" borderId="0" xfId="0" applyFont="1" applyFill="1" applyAlignment="1">
      <alignment horizontal="left" vertical="center" indent="9"/>
    </xf>
    <xf numFmtId="0" fontId="2" fillId="10" borderId="0" xfId="0" applyFont="1" applyFill="1" applyAlignment="1">
      <alignment vertical="center"/>
    </xf>
    <xf numFmtId="0" fontId="18" fillId="10" borderId="0" xfId="3" applyFont="1" applyFill="1" applyAlignment="1">
      <alignment horizontal="left" vertical="center" indent="2"/>
    </xf>
    <xf numFmtId="0" fontId="0" fillId="10" borderId="0" xfId="0" applyFont="1" applyFill="1" applyAlignment="1">
      <alignment horizontal="left" vertical="center" indent="4"/>
    </xf>
    <xf numFmtId="0" fontId="24" fillId="10" borderId="0" xfId="0" applyFont="1" applyFill="1" applyAlignment="1">
      <alignment vertical="center"/>
    </xf>
    <xf numFmtId="0" fontId="7" fillId="10" borderId="0" xfId="0" applyFont="1" applyFill="1" applyBorder="1"/>
    <xf numFmtId="0" fontId="2" fillId="0" borderId="1" xfId="0" applyFont="1" applyBorder="1" applyAlignment="1">
      <alignment horizont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0" fillId="11" borderId="1" xfId="0" quotePrefix="1" applyFill="1" applyBorder="1" applyAlignment="1">
      <alignment horizontal="left" vertical="top" wrapText="1"/>
    </xf>
    <xf numFmtId="0" fontId="0" fillId="11" borderId="1" xfId="0" applyFill="1" applyBorder="1" applyAlignment="1">
      <alignment horizontal="left" vertical="top" wrapText="1"/>
    </xf>
    <xf numFmtId="3" fontId="0" fillId="11" borderId="1" xfId="0" applyNumberFormat="1" applyFill="1" applyBorder="1"/>
    <xf numFmtId="164" fontId="0" fillId="11" borderId="1" xfId="1" applyNumberFormat="1" applyFont="1" applyFill="1" applyBorder="1"/>
    <xf numFmtId="0" fontId="0" fillId="11" borderId="1" xfId="0" applyFill="1" applyBorder="1"/>
    <xf numFmtId="0" fontId="2" fillId="12" borderId="1" xfId="0" applyFont="1" applyFill="1" applyBorder="1" applyAlignment="1">
      <alignment horizontal="center"/>
    </xf>
    <xf numFmtId="166" fontId="2" fillId="12" borderId="1" xfId="2" applyNumberFormat="1" applyFont="1" applyFill="1" applyBorder="1" applyAlignment="1">
      <alignment horizontal="center"/>
    </xf>
    <xf numFmtId="0" fontId="12" fillId="5" borderId="0" xfId="0" applyFont="1" applyFill="1" applyAlignment="1">
      <alignment horizontal="center"/>
    </xf>
    <xf numFmtId="0" fontId="4" fillId="5" borderId="0" xfId="0" applyFont="1" applyFill="1" applyBorder="1" applyAlignment="1">
      <alignment horizontal="center" vertical="center"/>
    </xf>
    <xf numFmtId="0" fontId="4" fillId="5" borderId="0" xfId="0" applyFont="1" applyFill="1" applyAlignment="1">
      <alignment horizontal="center"/>
    </xf>
    <xf numFmtId="49" fontId="0" fillId="5" borderId="0" xfId="0" applyNumberFormat="1" applyFill="1" applyBorder="1" applyAlignment="1">
      <alignment horizontal="right" vertical="center"/>
    </xf>
    <xf numFmtId="49" fontId="4" fillId="5" borderId="0" xfId="0" applyNumberFormat="1" applyFont="1" applyFill="1" applyAlignment="1">
      <alignment horizontal="center"/>
    </xf>
    <xf numFmtId="0" fontId="0" fillId="5" borderId="0" xfId="0" applyFill="1"/>
    <xf numFmtId="49" fontId="0" fillId="5" borderId="0" xfId="0" applyNumberFormat="1" applyFill="1"/>
    <xf numFmtId="165" fontId="2" fillId="12" borderId="1" xfId="0" applyNumberFormat="1" applyFont="1" applyFill="1" applyBorder="1"/>
    <xf numFmtId="166" fontId="2" fillId="12" borderId="1" xfId="2" applyNumberFormat="1" applyFont="1" applyFill="1" applyBorder="1"/>
    <xf numFmtId="0" fontId="7" fillId="11" borderId="1" xfId="0" applyFont="1" applyFill="1" applyBorder="1" applyAlignment="1">
      <alignment vertical="center"/>
    </xf>
    <xf numFmtId="0" fontId="7" fillId="11" borderId="1" xfId="0" applyFont="1" applyFill="1" applyBorder="1" applyAlignment="1">
      <alignment vertical="center" wrapText="1"/>
    </xf>
    <xf numFmtId="0" fontId="9" fillId="13" borderId="12" xfId="0" applyFont="1" applyFill="1" applyBorder="1" applyAlignment="1">
      <alignment vertical="center" wrapText="1"/>
    </xf>
    <xf numFmtId="0" fontId="7" fillId="13" borderId="14" xfId="0" applyFont="1" applyFill="1" applyBorder="1" applyAlignment="1">
      <alignment wrapText="1"/>
    </xf>
    <xf numFmtId="0" fontId="7" fillId="11" borderId="7" xfId="0" applyFont="1" applyFill="1" applyBorder="1" applyAlignment="1">
      <alignment vertical="center"/>
    </xf>
    <xf numFmtId="0" fontId="7" fillId="11" borderId="0" xfId="0" applyFont="1" applyFill="1"/>
    <xf numFmtId="0" fontId="8" fillId="14" borderId="1"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8" borderId="1" xfId="0" applyFont="1" applyFill="1" applyBorder="1" applyAlignment="1">
      <alignment horizontal="center"/>
    </xf>
    <xf numFmtId="0" fontId="7" fillId="16" borderId="7" xfId="0" applyFont="1" applyFill="1" applyBorder="1" applyAlignment="1">
      <alignment horizontal="center" vertical="center" wrapText="1"/>
    </xf>
    <xf numFmtId="0" fontId="7" fillId="16" borderId="9" xfId="0" applyFont="1" applyFill="1" applyBorder="1" applyAlignment="1">
      <alignment horizontal="center" vertical="center" wrapText="1"/>
    </xf>
    <xf numFmtId="0" fontId="7" fillId="16" borderId="1" xfId="0" applyFont="1" applyFill="1" applyBorder="1" applyAlignment="1">
      <alignment vertical="center" wrapText="1"/>
    </xf>
    <xf numFmtId="0" fontId="7" fillId="16" borderId="1" xfId="0" applyFont="1" applyFill="1" applyBorder="1" applyAlignment="1">
      <alignment horizontal="center"/>
    </xf>
    <xf numFmtId="0" fontId="7" fillId="8" borderId="7"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10" fillId="17" borderId="0" xfId="0" applyFont="1" applyFill="1"/>
    <xf numFmtId="0" fontId="7" fillId="17" borderId="0" xfId="0" applyFont="1" applyFill="1"/>
    <xf numFmtId="0" fontId="10" fillId="17" borderId="0" xfId="0" applyFont="1" applyFill="1" applyAlignment="1">
      <alignment wrapText="1"/>
    </xf>
    <xf numFmtId="0" fontId="7" fillId="17" borderId="0" xfId="0" applyFont="1" applyFill="1" applyAlignment="1">
      <alignment wrapText="1"/>
    </xf>
    <xf numFmtId="0" fontId="12" fillId="11" borderId="0" xfId="0" applyFont="1" applyFill="1" applyAlignment="1">
      <alignment horizontal="center"/>
    </xf>
    <xf numFmtId="49" fontId="0" fillId="11" borderId="0" xfId="0" applyNumberFormat="1" applyFill="1"/>
    <xf numFmtId="0" fontId="0" fillId="16" borderId="1" xfId="0" applyFill="1" applyBorder="1"/>
    <xf numFmtId="0" fontId="0" fillId="18" borderId="1" xfId="0" applyFill="1" applyBorder="1"/>
    <xf numFmtId="0" fontId="19" fillId="19" borderId="0" xfId="0" applyFont="1" applyFill="1" applyAlignment="1">
      <alignment horizontal="left" vertical="center" wrapText="1"/>
    </xf>
    <xf numFmtId="0" fontId="0" fillId="11" borderId="0" xfId="0" applyFill="1" applyBorder="1" applyAlignment="1">
      <alignment horizontal="center" wrapText="1"/>
    </xf>
    <xf numFmtId="0" fontId="16" fillId="0" borderId="0" xfId="0" applyFont="1" applyBorder="1" applyAlignment="1">
      <alignment vertical="center"/>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mruColors>
      <color rgb="FFCFDCDB"/>
      <color rgb="FF9FB9B6"/>
      <color rgb="FF80A5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2037292</xdr:colOff>
      <xdr:row>0</xdr:row>
      <xdr:rowOff>176388</xdr:rowOff>
    </xdr:from>
    <xdr:to>
      <xdr:col>4</xdr:col>
      <xdr:colOff>696736</xdr:colOff>
      <xdr:row>3</xdr:row>
      <xdr:rowOff>132291</xdr:rowOff>
    </xdr:to>
    <xdr:sp macro="" textlink="">
      <xdr:nvSpPr>
        <xdr:cNvPr id="2" name="Rectangular Callout 1">
          <a:extLst>
            <a:ext uri="{FF2B5EF4-FFF2-40B4-BE49-F238E27FC236}">
              <a16:creationId xmlns:a16="http://schemas.microsoft.com/office/drawing/2014/main" id="{00000000-0008-0000-0100-000002000000}"/>
            </a:ext>
          </a:extLst>
        </xdr:cNvPr>
        <xdr:cNvSpPr/>
      </xdr:nvSpPr>
      <xdr:spPr>
        <a:xfrm>
          <a:off x="4665486" y="176388"/>
          <a:ext cx="1825625" cy="564445"/>
        </a:xfrm>
        <a:prstGeom prst="wedgeRectCallout">
          <a:avLst>
            <a:gd name="adj1" fmla="val 34391"/>
            <a:gd name="adj2" fmla="val 88141"/>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ysClr val="windowText" lastClr="000000"/>
              </a:solidFill>
            </a:rPr>
            <a:t>Enter data</a:t>
          </a:r>
          <a:r>
            <a:rPr lang="en-US" sz="1400" b="1" baseline="0">
              <a:solidFill>
                <a:sysClr val="windowText" lastClr="000000"/>
              </a:solidFill>
            </a:rPr>
            <a:t> in orange boxes only!</a:t>
          </a:r>
          <a:endParaRPr lang="en-US" sz="1400" b="1">
            <a:solidFill>
              <a:sysClr val="windowText" lastClr="000000"/>
            </a:solidFill>
          </a:endParaRPr>
        </a:p>
      </xdr:txBody>
    </xdr:sp>
    <xdr:clientData/>
  </xdr:twoCellAnchor>
  <xdr:twoCellAnchor>
    <xdr:from>
      <xdr:col>7</xdr:col>
      <xdr:colOff>1378304</xdr:colOff>
      <xdr:row>0</xdr:row>
      <xdr:rowOff>116319</xdr:rowOff>
    </xdr:from>
    <xdr:to>
      <xdr:col>8</xdr:col>
      <xdr:colOff>784996</xdr:colOff>
      <xdr:row>3</xdr:row>
      <xdr:rowOff>73827</xdr:rowOff>
    </xdr:to>
    <xdr:sp macro="" textlink="">
      <xdr:nvSpPr>
        <xdr:cNvPr id="3" name="Rectangular Callout 2">
          <a:extLst>
            <a:ext uri="{FF2B5EF4-FFF2-40B4-BE49-F238E27FC236}">
              <a16:creationId xmlns:a16="http://schemas.microsoft.com/office/drawing/2014/main" id="{00000000-0008-0000-0100-000003000000}"/>
            </a:ext>
          </a:extLst>
        </xdr:cNvPr>
        <xdr:cNvSpPr/>
      </xdr:nvSpPr>
      <xdr:spPr>
        <a:xfrm>
          <a:off x="11017957" y="116319"/>
          <a:ext cx="1814400" cy="566050"/>
        </a:xfrm>
        <a:prstGeom prst="wedgeRectCallout">
          <a:avLst>
            <a:gd name="adj1" fmla="val 34391"/>
            <a:gd name="adj2" fmla="val 88141"/>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ysClr val="windowText" lastClr="000000"/>
              </a:solidFill>
            </a:rPr>
            <a:t>Enter data</a:t>
          </a:r>
          <a:r>
            <a:rPr lang="en-US" sz="1400" b="1" baseline="0">
              <a:solidFill>
                <a:sysClr val="windowText" lastClr="000000"/>
              </a:solidFill>
            </a:rPr>
            <a:t> in orange boxes only!</a:t>
          </a:r>
          <a:endParaRPr lang="en-US" sz="1400" b="1">
            <a:solidFill>
              <a:sysClr val="windowText" lastClr="000000"/>
            </a:solidFill>
          </a:endParaRPr>
        </a:p>
      </xdr:txBody>
    </xdr:sp>
    <xdr:clientData/>
  </xdr:twoCellAnchor>
  <xdr:twoCellAnchor>
    <xdr:from>
      <xdr:col>4</xdr:col>
      <xdr:colOff>1001536</xdr:colOff>
      <xdr:row>23</xdr:row>
      <xdr:rowOff>40216</xdr:rowOff>
    </xdr:from>
    <xdr:to>
      <xdr:col>4</xdr:col>
      <xdr:colOff>2827161</xdr:colOff>
      <xdr:row>26</xdr:row>
      <xdr:rowOff>49036</xdr:rowOff>
    </xdr:to>
    <xdr:sp macro="" textlink="">
      <xdr:nvSpPr>
        <xdr:cNvPr id="4" name="Rectangular Callout 3">
          <a:extLst>
            <a:ext uri="{FF2B5EF4-FFF2-40B4-BE49-F238E27FC236}">
              <a16:creationId xmlns:a16="http://schemas.microsoft.com/office/drawing/2014/main" id="{00000000-0008-0000-0100-000004000000}"/>
            </a:ext>
          </a:extLst>
        </xdr:cNvPr>
        <xdr:cNvSpPr/>
      </xdr:nvSpPr>
      <xdr:spPr>
        <a:xfrm>
          <a:off x="6795911" y="4917369"/>
          <a:ext cx="1825625" cy="564445"/>
        </a:xfrm>
        <a:prstGeom prst="wedgeRectCallout">
          <a:avLst>
            <a:gd name="adj1" fmla="val -33725"/>
            <a:gd name="adj2" fmla="val 80329"/>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ysClr val="windowText" lastClr="000000"/>
              </a:solidFill>
            </a:rPr>
            <a:t>Enter data</a:t>
          </a:r>
          <a:r>
            <a:rPr lang="en-US" sz="1400" b="1" baseline="0">
              <a:solidFill>
                <a:sysClr val="windowText" lastClr="000000"/>
              </a:solidFill>
            </a:rPr>
            <a:t> in orange boxes only!</a:t>
          </a:r>
          <a:endParaRPr lang="en-US" sz="1400" b="1">
            <a:solidFill>
              <a:sysClr val="windowText" lastClr="000000"/>
            </a:solidFill>
          </a:endParaRPr>
        </a:p>
      </xdr:txBody>
    </xdr:sp>
    <xdr:clientData/>
  </xdr:twoCellAnchor>
  <xdr:twoCellAnchor>
    <xdr:from>
      <xdr:col>4</xdr:col>
      <xdr:colOff>968728</xdr:colOff>
      <xdr:row>30</xdr:row>
      <xdr:rowOff>130880</xdr:rowOff>
    </xdr:from>
    <xdr:to>
      <xdr:col>4</xdr:col>
      <xdr:colOff>2794353</xdr:colOff>
      <xdr:row>33</xdr:row>
      <xdr:rowOff>139700</xdr:rowOff>
    </xdr:to>
    <xdr:sp macro="" textlink="">
      <xdr:nvSpPr>
        <xdr:cNvPr id="5" name="Rectangular Callout 4">
          <a:extLst>
            <a:ext uri="{FF2B5EF4-FFF2-40B4-BE49-F238E27FC236}">
              <a16:creationId xmlns:a16="http://schemas.microsoft.com/office/drawing/2014/main" id="{00000000-0008-0000-0100-000005000000}"/>
            </a:ext>
          </a:extLst>
        </xdr:cNvPr>
        <xdr:cNvSpPr/>
      </xdr:nvSpPr>
      <xdr:spPr>
        <a:xfrm>
          <a:off x="6763103" y="6304491"/>
          <a:ext cx="1825625" cy="564445"/>
        </a:xfrm>
        <a:prstGeom prst="wedgeRectCallout">
          <a:avLst>
            <a:gd name="adj1" fmla="val -34208"/>
            <a:gd name="adj2" fmla="val 85016"/>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ysClr val="windowText" lastClr="000000"/>
              </a:solidFill>
            </a:rPr>
            <a:t>Enter data</a:t>
          </a:r>
          <a:r>
            <a:rPr lang="en-US" sz="1400" b="1" baseline="0">
              <a:solidFill>
                <a:sysClr val="windowText" lastClr="000000"/>
              </a:solidFill>
            </a:rPr>
            <a:t> in orange boxes only!</a:t>
          </a:r>
          <a:endParaRPr lang="en-US" sz="14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467126</xdr:colOff>
      <xdr:row>50</xdr:row>
      <xdr:rowOff>29195</xdr:rowOff>
    </xdr:from>
    <xdr:to>
      <xdr:col>3</xdr:col>
      <xdr:colOff>1322004</xdr:colOff>
      <xdr:row>53</xdr:row>
      <xdr:rowOff>46226</xdr:rowOff>
    </xdr:to>
    <xdr:sp macro="" textlink="">
      <xdr:nvSpPr>
        <xdr:cNvPr id="2" name="Rectangular Callout 1">
          <a:extLst>
            <a:ext uri="{FF2B5EF4-FFF2-40B4-BE49-F238E27FC236}">
              <a16:creationId xmlns:a16="http://schemas.microsoft.com/office/drawing/2014/main" id="{00000000-0008-0000-0200-000002000000}"/>
            </a:ext>
          </a:extLst>
        </xdr:cNvPr>
        <xdr:cNvSpPr/>
      </xdr:nvSpPr>
      <xdr:spPr>
        <a:xfrm>
          <a:off x="2021781" y="8729425"/>
          <a:ext cx="1825625" cy="564445"/>
        </a:xfrm>
        <a:prstGeom prst="wedgeRectCallout">
          <a:avLst>
            <a:gd name="adj1" fmla="val -33975"/>
            <a:gd name="adj2" fmla="val 106244"/>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ysClr val="windowText" lastClr="000000"/>
              </a:solidFill>
            </a:rPr>
            <a:t>Enter data</a:t>
          </a:r>
          <a:r>
            <a:rPr lang="en-US" sz="1400" b="1" baseline="0">
              <a:solidFill>
                <a:sysClr val="windowText" lastClr="000000"/>
              </a:solidFill>
            </a:rPr>
            <a:t> in orange boxes only!</a:t>
          </a:r>
          <a:endParaRPr lang="en-US" sz="1400" b="1">
            <a:solidFill>
              <a:sysClr val="windowText" lastClr="000000"/>
            </a:solidFill>
          </a:endParaRPr>
        </a:p>
      </xdr:txBody>
    </xdr:sp>
    <xdr:clientData/>
  </xdr:twoCellAnchor>
  <xdr:twoCellAnchor>
    <xdr:from>
      <xdr:col>13</xdr:col>
      <xdr:colOff>226264</xdr:colOff>
      <xdr:row>0</xdr:row>
      <xdr:rowOff>51092</xdr:rowOff>
    </xdr:from>
    <xdr:to>
      <xdr:col>16</xdr:col>
      <xdr:colOff>300165</xdr:colOff>
      <xdr:row>3</xdr:row>
      <xdr:rowOff>2434</xdr:rowOff>
    </xdr:to>
    <xdr:sp macro="" textlink="">
      <xdr:nvSpPr>
        <xdr:cNvPr id="3" name="Rectangular Callout 2">
          <a:extLst>
            <a:ext uri="{FF2B5EF4-FFF2-40B4-BE49-F238E27FC236}">
              <a16:creationId xmlns:a16="http://schemas.microsoft.com/office/drawing/2014/main" id="{00000000-0008-0000-0200-000003000000}"/>
            </a:ext>
          </a:extLst>
        </xdr:cNvPr>
        <xdr:cNvSpPr/>
      </xdr:nvSpPr>
      <xdr:spPr>
        <a:xfrm>
          <a:off x="8663735" y="51092"/>
          <a:ext cx="1825625" cy="564445"/>
        </a:xfrm>
        <a:prstGeom prst="wedgeRectCallout">
          <a:avLst>
            <a:gd name="adj1" fmla="val -33975"/>
            <a:gd name="adj2" fmla="val 106244"/>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ysClr val="windowText" lastClr="000000"/>
              </a:solidFill>
            </a:rPr>
            <a:t>Enter data</a:t>
          </a:r>
          <a:r>
            <a:rPr lang="en-US" sz="1400" b="1" baseline="0">
              <a:solidFill>
                <a:sysClr val="windowText" lastClr="000000"/>
              </a:solidFill>
            </a:rPr>
            <a:t> in orange boxes only!</a:t>
          </a:r>
          <a:endParaRPr lang="en-US" sz="14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120952</xdr:colOff>
      <xdr:row>0</xdr:row>
      <xdr:rowOff>120952</xdr:rowOff>
    </xdr:from>
    <xdr:to>
      <xdr:col>13</xdr:col>
      <xdr:colOff>958800</xdr:colOff>
      <xdr:row>3</xdr:row>
      <xdr:rowOff>141111</xdr:rowOff>
    </xdr:to>
    <xdr:sp macro="" textlink="">
      <xdr:nvSpPr>
        <xdr:cNvPr id="2" name="Rectangular Callout 1">
          <a:extLst>
            <a:ext uri="{FF2B5EF4-FFF2-40B4-BE49-F238E27FC236}">
              <a16:creationId xmlns:a16="http://schemas.microsoft.com/office/drawing/2014/main" id="{00000000-0008-0000-0300-000002000000}"/>
            </a:ext>
          </a:extLst>
        </xdr:cNvPr>
        <xdr:cNvSpPr/>
      </xdr:nvSpPr>
      <xdr:spPr>
        <a:xfrm>
          <a:off x="9635873" y="120952"/>
          <a:ext cx="1825625" cy="564445"/>
        </a:xfrm>
        <a:prstGeom prst="wedgeRectCallout">
          <a:avLst>
            <a:gd name="adj1" fmla="val -33975"/>
            <a:gd name="adj2" fmla="val 106244"/>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ysClr val="windowText" lastClr="000000"/>
              </a:solidFill>
            </a:rPr>
            <a:t>Enter data</a:t>
          </a:r>
          <a:r>
            <a:rPr lang="en-US" sz="1400" b="1" baseline="0">
              <a:solidFill>
                <a:sysClr val="windowText" lastClr="000000"/>
              </a:solidFill>
            </a:rPr>
            <a:t> in orange boxes only!</a:t>
          </a:r>
          <a:endParaRPr lang="en-US" sz="1400" b="1">
            <a:solidFill>
              <a:sysClr val="windowText" lastClr="000000"/>
            </a:solidFill>
          </a:endParaRPr>
        </a:p>
      </xdr:txBody>
    </xdr:sp>
    <xdr:clientData/>
  </xdr:twoCellAnchor>
  <xdr:twoCellAnchor>
    <xdr:from>
      <xdr:col>11</xdr:col>
      <xdr:colOff>1491747</xdr:colOff>
      <xdr:row>17</xdr:row>
      <xdr:rowOff>59929</xdr:rowOff>
    </xdr:from>
    <xdr:to>
      <xdr:col>15</xdr:col>
      <xdr:colOff>481996</xdr:colOff>
      <xdr:row>33</xdr:row>
      <xdr:rowOff>97064</xdr:rowOff>
    </xdr:to>
    <xdr:pic>
      <xdr:nvPicPr>
        <xdr:cNvPr id="3" name="Picture 2" descr="image00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44366" y="3144215"/>
          <a:ext cx="3213503" cy="2939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240531</xdr:colOff>
      <xdr:row>0</xdr:row>
      <xdr:rowOff>9622</xdr:rowOff>
    </xdr:from>
    <xdr:to>
      <xdr:col>10</xdr:col>
      <xdr:colOff>199640</xdr:colOff>
      <xdr:row>3</xdr:row>
      <xdr:rowOff>25658</xdr:rowOff>
    </xdr:to>
    <xdr:sp macro="" textlink="">
      <xdr:nvSpPr>
        <xdr:cNvPr id="2" name="Rectangular Callout 1">
          <a:extLst>
            <a:ext uri="{FF2B5EF4-FFF2-40B4-BE49-F238E27FC236}">
              <a16:creationId xmlns:a16="http://schemas.microsoft.com/office/drawing/2014/main" id="{00000000-0008-0000-0400-000002000000}"/>
            </a:ext>
          </a:extLst>
        </xdr:cNvPr>
        <xdr:cNvSpPr/>
      </xdr:nvSpPr>
      <xdr:spPr>
        <a:xfrm>
          <a:off x="6157576" y="9622"/>
          <a:ext cx="1825625" cy="564445"/>
        </a:xfrm>
        <a:prstGeom prst="wedgeRectCallout">
          <a:avLst>
            <a:gd name="adj1" fmla="val -33975"/>
            <a:gd name="adj2" fmla="val 106244"/>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ysClr val="windowText" lastClr="000000"/>
              </a:solidFill>
            </a:rPr>
            <a:t>Enter data</a:t>
          </a:r>
          <a:r>
            <a:rPr lang="en-US" sz="1400" b="1" baseline="0">
              <a:solidFill>
                <a:sysClr val="windowText" lastClr="000000"/>
              </a:solidFill>
            </a:rPr>
            <a:t> in orange boxes only!</a:t>
          </a:r>
          <a:endParaRPr lang="en-US" sz="1400" b="1">
            <a:solidFill>
              <a:sysClr val="windowText" lastClr="000000"/>
            </a:solidFill>
          </a:endParaRPr>
        </a:p>
      </xdr:txBody>
    </xdr:sp>
    <xdr:clientData/>
  </xdr:twoCellAnchor>
  <xdr:twoCellAnchor>
    <xdr:from>
      <xdr:col>9</xdr:col>
      <xdr:colOff>856288</xdr:colOff>
      <xdr:row>6</xdr:row>
      <xdr:rowOff>38485</xdr:rowOff>
    </xdr:from>
    <xdr:to>
      <xdr:col>13</xdr:col>
      <xdr:colOff>485486</xdr:colOff>
      <xdr:row>18</xdr:row>
      <xdr:rowOff>63885</xdr:rowOff>
    </xdr:to>
    <xdr:pic>
      <xdr:nvPicPr>
        <xdr:cNvPr id="3" name="Picture 2" descr="image00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54697" y="1135303"/>
          <a:ext cx="2332759" cy="2219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USPHAU_Internal_Theme_Nov2020_Purple">
  <a:themeElements>
    <a:clrScheme name="PIH PHAU 2020 v1">
      <a:dk1>
        <a:srgbClr val="282828"/>
      </a:dk1>
      <a:lt1>
        <a:srgbClr val="FFFFFF"/>
      </a:lt1>
      <a:dk2>
        <a:srgbClr val="555555"/>
      </a:dk2>
      <a:lt2>
        <a:srgbClr val="FFF0E5"/>
      </a:lt2>
      <a:accent1>
        <a:srgbClr val="323371"/>
      </a:accent1>
      <a:accent2>
        <a:srgbClr val="3AB3B1"/>
      </a:accent2>
      <a:accent3>
        <a:srgbClr val="FF9800"/>
      </a:accent3>
      <a:accent4>
        <a:srgbClr val="F6BE00"/>
      </a:accent4>
      <a:accent5>
        <a:srgbClr val="D15980"/>
      </a:accent5>
      <a:accent6>
        <a:srgbClr val="0F5149"/>
      </a:accent6>
      <a:hlink>
        <a:srgbClr val="0981F6"/>
      </a:hlink>
      <a:folHlink>
        <a:srgbClr val="082C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USPHAU_Internal_Theme_Nov2020_Purple" id="{CCBAE831-A56D-684E-86CE-9100858BC32F}" vid="{CD340AA6-E1DD-0049-A451-D007E6D7F2BB}"/>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ih.org/sites/default/files/lc/LT-Vaccine_Mapping_Vulnerability_and_Access.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51"/>
  <sheetViews>
    <sheetView workbookViewId="0">
      <selection activeCell="D5" sqref="D5"/>
    </sheetView>
  </sheetViews>
  <sheetFormatPr baseColWidth="10" defaultColWidth="8.6640625" defaultRowHeight="15" x14ac:dyDescent="0.2"/>
  <cols>
    <col min="1" max="16384" width="8.6640625" style="57"/>
  </cols>
  <sheetData>
    <row r="1" spans="2:13" x14ac:dyDescent="0.2">
      <c r="B1" s="123" t="s">
        <v>227</v>
      </c>
      <c r="C1" s="123"/>
      <c r="D1" s="123"/>
      <c r="E1" s="123"/>
      <c r="F1" s="123"/>
      <c r="G1" s="123"/>
      <c r="H1" s="123"/>
      <c r="I1" s="123"/>
      <c r="J1" s="123"/>
      <c r="K1" s="123"/>
      <c r="L1" s="123"/>
      <c r="M1" s="123"/>
    </row>
    <row r="2" spans="2:13" x14ac:dyDescent="0.2">
      <c r="B2" s="123"/>
      <c r="C2" s="123"/>
      <c r="D2" s="123"/>
      <c r="E2" s="123"/>
      <c r="F2" s="123"/>
      <c r="G2" s="123"/>
      <c r="H2" s="123"/>
      <c r="I2" s="123"/>
      <c r="J2" s="123"/>
      <c r="K2" s="123"/>
      <c r="L2" s="123"/>
      <c r="M2" s="123"/>
    </row>
    <row r="3" spans="2:13" ht="13" customHeight="1" x14ac:dyDescent="0.2">
      <c r="B3" s="124"/>
      <c r="C3" s="59"/>
      <c r="D3" s="59"/>
      <c r="E3" s="59"/>
      <c r="F3" s="59"/>
      <c r="G3" s="59"/>
      <c r="H3" s="59"/>
      <c r="I3" s="59"/>
      <c r="J3" s="59"/>
      <c r="K3" s="59"/>
      <c r="L3" s="59"/>
      <c r="M3"/>
    </row>
    <row r="5" spans="2:13" x14ac:dyDescent="0.2">
      <c r="B5" s="60" t="s">
        <v>189</v>
      </c>
      <c r="C5" s="61"/>
      <c r="D5" s="61"/>
      <c r="E5" s="61"/>
      <c r="F5" s="61"/>
      <c r="G5" s="61"/>
      <c r="H5" s="61"/>
      <c r="I5" s="61"/>
      <c r="J5" s="61"/>
      <c r="K5" s="61"/>
      <c r="L5" s="61"/>
      <c r="M5" s="61"/>
    </row>
    <row r="6" spans="2:13" x14ac:dyDescent="0.2">
      <c r="B6" s="62" t="s">
        <v>177</v>
      </c>
      <c r="C6" s="61"/>
      <c r="D6" s="61"/>
      <c r="E6" s="61"/>
      <c r="F6" s="61"/>
      <c r="G6" s="61"/>
      <c r="H6" s="61"/>
      <c r="I6" s="61"/>
      <c r="J6" s="61"/>
      <c r="K6" s="61"/>
      <c r="L6" s="61"/>
      <c r="M6" s="61"/>
    </row>
    <row r="7" spans="2:13" x14ac:dyDescent="0.2">
      <c r="B7" s="63" t="s">
        <v>190</v>
      </c>
      <c r="C7" s="61"/>
      <c r="D7" s="61"/>
      <c r="E7" s="61"/>
      <c r="F7" s="61"/>
      <c r="G7" s="61"/>
      <c r="H7" s="61"/>
      <c r="I7" s="61"/>
      <c r="J7" s="61"/>
      <c r="K7" s="61"/>
      <c r="L7" s="61"/>
      <c r="M7" s="61"/>
    </row>
    <row r="8" spans="2:13" x14ac:dyDescent="0.2">
      <c r="B8" s="63" t="s">
        <v>191</v>
      </c>
      <c r="C8" s="61"/>
      <c r="D8" s="61"/>
      <c r="E8" s="61"/>
      <c r="F8" s="61"/>
      <c r="G8" s="61"/>
      <c r="H8" s="61"/>
      <c r="I8" s="61"/>
      <c r="J8" s="61"/>
      <c r="K8" s="61"/>
      <c r="L8" s="61"/>
      <c r="M8" s="61"/>
    </row>
    <row r="9" spans="2:13" x14ac:dyDescent="0.2">
      <c r="B9" s="64" t="s">
        <v>192</v>
      </c>
      <c r="C9" s="61"/>
      <c r="D9" s="61"/>
      <c r="E9" s="61"/>
      <c r="F9" s="61"/>
      <c r="G9" s="61"/>
      <c r="H9" s="61"/>
      <c r="I9" s="61"/>
      <c r="J9" s="61"/>
      <c r="K9" s="61"/>
      <c r="L9" s="61"/>
      <c r="M9" s="61"/>
    </row>
    <row r="10" spans="2:13" x14ac:dyDescent="0.2">
      <c r="B10" s="64" t="s">
        <v>193</v>
      </c>
      <c r="C10" s="61"/>
      <c r="D10" s="61"/>
      <c r="E10" s="61"/>
      <c r="F10" s="61"/>
      <c r="G10" s="61"/>
      <c r="H10" s="61"/>
      <c r="I10" s="61"/>
      <c r="J10" s="61"/>
      <c r="K10" s="61"/>
      <c r="L10" s="61"/>
      <c r="M10" s="61"/>
    </row>
    <row r="11" spans="2:13" x14ac:dyDescent="0.2">
      <c r="B11" s="64" t="s">
        <v>194</v>
      </c>
      <c r="C11" s="61"/>
      <c r="D11" s="61"/>
      <c r="E11" s="61"/>
      <c r="F11" s="61"/>
      <c r="G11" s="61"/>
      <c r="H11" s="61"/>
      <c r="I11" s="61"/>
      <c r="J11" s="61"/>
      <c r="K11" s="61"/>
      <c r="L11" s="61"/>
      <c r="M11" s="61"/>
    </row>
    <row r="12" spans="2:13" x14ac:dyDescent="0.2">
      <c r="B12" s="64" t="s">
        <v>195</v>
      </c>
      <c r="C12" s="61"/>
      <c r="D12" s="61"/>
      <c r="E12" s="61"/>
      <c r="F12" s="61"/>
      <c r="G12" s="61"/>
      <c r="H12" s="61"/>
      <c r="I12" s="61"/>
      <c r="J12" s="61"/>
      <c r="K12" s="61"/>
      <c r="L12" s="61"/>
      <c r="M12" s="61"/>
    </row>
    <row r="13" spans="2:13" x14ac:dyDescent="0.2">
      <c r="B13" s="62" t="s">
        <v>178</v>
      </c>
      <c r="C13" s="61"/>
      <c r="D13" s="61"/>
      <c r="E13" s="61"/>
      <c r="F13" s="61"/>
      <c r="G13" s="61"/>
      <c r="H13" s="61"/>
      <c r="I13" s="61"/>
      <c r="J13" s="61"/>
      <c r="K13" s="61"/>
      <c r="L13" s="61"/>
      <c r="M13" s="61"/>
    </row>
    <row r="14" spans="2:13" x14ac:dyDescent="0.2">
      <c r="B14" s="63" t="s">
        <v>196</v>
      </c>
      <c r="C14" s="61"/>
      <c r="D14" s="61"/>
      <c r="E14" s="61"/>
      <c r="F14" s="61"/>
      <c r="G14" s="61"/>
      <c r="H14" s="61"/>
      <c r="I14" s="61"/>
      <c r="J14" s="61"/>
      <c r="K14" s="61"/>
      <c r="L14" s="61"/>
      <c r="M14" s="61"/>
    </row>
    <row r="15" spans="2:13" x14ac:dyDescent="0.2">
      <c r="B15" s="63" t="s">
        <v>197</v>
      </c>
      <c r="C15" s="61"/>
      <c r="D15" s="61"/>
      <c r="E15" s="61"/>
      <c r="F15" s="61"/>
      <c r="G15" s="61"/>
      <c r="H15" s="61"/>
      <c r="I15" s="61"/>
      <c r="J15" s="61"/>
      <c r="K15" s="61"/>
      <c r="L15" s="61"/>
      <c r="M15" s="61"/>
    </row>
    <row r="16" spans="2:13" x14ac:dyDescent="0.2">
      <c r="B16" s="63" t="s">
        <v>198</v>
      </c>
      <c r="C16" s="61"/>
      <c r="D16" s="61"/>
      <c r="E16" s="61"/>
      <c r="F16" s="61"/>
      <c r="G16" s="61"/>
      <c r="H16" s="61"/>
      <c r="I16" s="61"/>
      <c r="J16" s="61"/>
      <c r="K16" s="61"/>
      <c r="L16" s="61"/>
      <c r="M16" s="61"/>
    </row>
    <row r="17" spans="2:13" x14ac:dyDescent="0.2">
      <c r="B17" s="64" t="s">
        <v>199</v>
      </c>
      <c r="C17" s="61"/>
      <c r="D17" s="61"/>
      <c r="E17" s="61"/>
      <c r="F17" s="61"/>
      <c r="G17" s="61"/>
      <c r="H17" s="61"/>
      <c r="I17" s="61"/>
      <c r="J17" s="61"/>
      <c r="K17" s="61"/>
      <c r="L17" s="61"/>
      <c r="M17" s="61"/>
    </row>
    <row r="18" spans="2:13" x14ac:dyDescent="0.2">
      <c r="B18" s="63" t="s">
        <v>200</v>
      </c>
      <c r="C18" s="61"/>
      <c r="D18" s="61"/>
      <c r="E18" s="61"/>
      <c r="F18" s="61"/>
      <c r="G18" s="61"/>
      <c r="H18" s="61"/>
      <c r="I18" s="61"/>
      <c r="J18" s="61"/>
      <c r="K18" s="61"/>
      <c r="L18" s="61"/>
      <c r="M18" s="61"/>
    </row>
    <row r="19" spans="2:13" x14ac:dyDescent="0.2">
      <c r="B19" s="64" t="s">
        <v>201</v>
      </c>
      <c r="C19" s="61"/>
      <c r="D19" s="61"/>
      <c r="E19" s="61"/>
      <c r="F19" s="61"/>
      <c r="G19" s="61"/>
      <c r="H19" s="61"/>
      <c r="I19" s="61"/>
      <c r="J19" s="61"/>
      <c r="K19" s="61"/>
      <c r="L19" s="61"/>
      <c r="M19" s="61"/>
    </row>
    <row r="20" spans="2:13" x14ac:dyDescent="0.2">
      <c r="B20" s="64" t="s">
        <v>202</v>
      </c>
      <c r="C20" s="61"/>
      <c r="D20" s="61"/>
      <c r="E20" s="61"/>
      <c r="F20" s="61"/>
      <c r="G20" s="61"/>
      <c r="H20" s="61"/>
      <c r="I20" s="61"/>
      <c r="J20" s="61"/>
      <c r="K20" s="61"/>
      <c r="L20" s="61"/>
      <c r="M20" s="61"/>
    </row>
    <row r="21" spans="2:13" x14ac:dyDescent="0.2">
      <c r="B21" s="64" t="s">
        <v>203</v>
      </c>
      <c r="C21" s="61"/>
      <c r="D21" s="61"/>
      <c r="E21" s="61"/>
      <c r="F21" s="61"/>
      <c r="G21" s="61"/>
      <c r="H21" s="61"/>
      <c r="I21" s="61"/>
      <c r="J21" s="61"/>
      <c r="K21" s="61"/>
      <c r="L21" s="61"/>
      <c r="M21" s="61"/>
    </row>
    <row r="22" spans="2:13" x14ac:dyDescent="0.2">
      <c r="B22" s="63" t="s">
        <v>204</v>
      </c>
      <c r="C22" s="61"/>
      <c r="D22" s="61"/>
      <c r="E22" s="61"/>
      <c r="F22" s="61"/>
      <c r="G22" s="61"/>
      <c r="H22" s="61"/>
      <c r="I22" s="61"/>
      <c r="J22" s="61"/>
      <c r="K22" s="61"/>
      <c r="L22" s="61"/>
      <c r="M22" s="61"/>
    </row>
    <row r="23" spans="2:13" x14ac:dyDescent="0.2">
      <c r="B23" s="64" t="s">
        <v>205</v>
      </c>
      <c r="C23" s="61"/>
      <c r="D23" s="61"/>
      <c r="E23" s="61"/>
      <c r="F23" s="61"/>
      <c r="G23" s="61"/>
      <c r="H23" s="61"/>
      <c r="I23" s="61"/>
      <c r="J23" s="61"/>
      <c r="K23" s="61"/>
      <c r="L23" s="61"/>
      <c r="M23" s="61"/>
    </row>
    <row r="24" spans="2:13" x14ac:dyDescent="0.2">
      <c r="B24" s="64" t="s">
        <v>206</v>
      </c>
      <c r="C24" s="61"/>
      <c r="D24" s="61"/>
      <c r="E24" s="61"/>
      <c r="F24" s="61"/>
      <c r="G24" s="61"/>
      <c r="H24" s="61"/>
      <c r="I24" s="61"/>
      <c r="J24" s="61"/>
      <c r="K24" s="61"/>
      <c r="L24" s="61"/>
      <c r="M24" s="61"/>
    </row>
    <row r="25" spans="2:13" x14ac:dyDescent="0.2">
      <c r="B25" s="65"/>
      <c r="C25" s="61"/>
      <c r="D25" s="61"/>
      <c r="E25" s="61"/>
      <c r="F25" s="61"/>
      <c r="G25" s="61"/>
      <c r="H25" s="61"/>
      <c r="I25" s="61"/>
      <c r="J25" s="61"/>
      <c r="K25" s="61"/>
      <c r="L25" s="61"/>
      <c r="M25" s="61"/>
    </row>
    <row r="26" spans="2:13" x14ac:dyDescent="0.2">
      <c r="B26" s="66" t="s">
        <v>179</v>
      </c>
      <c r="C26" s="61"/>
      <c r="D26" s="61"/>
      <c r="E26" s="61"/>
      <c r="F26" s="61"/>
      <c r="G26" s="61"/>
      <c r="H26" s="61"/>
      <c r="I26" s="61"/>
      <c r="J26" s="61"/>
      <c r="K26" s="61"/>
      <c r="L26" s="61"/>
      <c r="M26" s="61"/>
    </row>
    <row r="27" spans="2:13" x14ac:dyDescent="0.2">
      <c r="B27" s="63" t="s">
        <v>207</v>
      </c>
      <c r="C27" s="61"/>
      <c r="D27" s="61"/>
      <c r="E27" s="61"/>
      <c r="F27" s="61"/>
      <c r="G27" s="61"/>
      <c r="H27" s="61"/>
      <c r="I27" s="61"/>
      <c r="J27" s="61"/>
      <c r="K27" s="61"/>
      <c r="L27" s="61"/>
      <c r="M27" s="61"/>
    </row>
    <row r="28" spans="2:13" x14ac:dyDescent="0.2">
      <c r="B28" s="63" t="s">
        <v>208</v>
      </c>
      <c r="C28" s="61"/>
      <c r="D28" s="61"/>
      <c r="E28" s="61"/>
      <c r="F28" s="61"/>
      <c r="G28" s="61"/>
      <c r="H28" s="61"/>
      <c r="I28" s="61"/>
      <c r="J28" s="61"/>
      <c r="K28" s="61"/>
      <c r="L28" s="61"/>
      <c r="M28" s="61"/>
    </row>
    <row r="29" spans="2:13" x14ac:dyDescent="0.2">
      <c r="B29" s="63" t="s">
        <v>209</v>
      </c>
      <c r="C29" s="61"/>
      <c r="D29" s="61"/>
      <c r="E29" s="61"/>
      <c r="F29" s="61"/>
      <c r="G29" s="61"/>
      <c r="H29" s="61"/>
      <c r="I29" s="61"/>
      <c r="J29" s="61"/>
      <c r="K29" s="61"/>
      <c r="L29" s="61"/>
      <c r="M29" s="61"/>
    </row>
    <row r="30" spans="2:13" x14ac:dyDescent="0.2">
      <c r="B30" s="65"/>
      <c r="C30" s="61"/>
      <c r="D30" s="61"/>
      <c r="E30" s="61"/>
      <c r="F30" s="61"/>
      <c r="G30" s="61"/>
      <c r="H30" s="61"/>
      <c r="I30" s="61"/>
      <c r="J30" s="61"/>
      <c r="K30" s="61"/>
      <c r="L30" s="61"/>
      <c r="M30" s="61"/>
    </row>
    <row r="31" spans="2:13" x14ac:dyDescent="0.2">
      <c r="B31" s="60" t="s">
        <v>210</v>
      </c>
      <c r="C31" s="61"/>
      <c r="D31" s="61"/>
      <c r="E31" s="61"/>
      <c r="F31" s="61"/>
      <c r="G31" s="61"/>
      <c r="H31" s="61"/>
      <c r="I31" s="61"/>
      <c r="J31" s="61"/>
      <c r="K31" s="61"/>
      <c r="L31" s="61"/>
      <c r="M31" s="61"/>
    </row>
    <row r="32" spans="2:13" x14ac:dyDescent="0.2">
      <c r="B32" s="62" t="s">
        <v>182</v>
      </c>
      <c r="C32" s="61"/>
      <c r="D32" s="61"/>
      <c r="E32" s="61"/>
      <c r="F32" s="61"/>
      <c r="G32" s="61"/>
      <c r="H32" s="61"/>
      <c r="I32" s="61"/>
      <c r="J32" s="61"/>
      <c r="K32" s="61"/>
      <c r="L32" s="61"/>
      <c r="M32" s="61"/>
    </row>
    <row r="33" spans="2:13" x14ac:dyDescent="0.2">
      <c r="B33" s="63" t="s">
        <v>211</v>
      </c>
      <c r="C33" s="61"/>
      <c r="D33" s="61"/>
      <c r="E33" s="61"/>
      <c r="F33" s="61"/>
      <c r="G33" s="61"/>
      <c r="H33" s="61"/>
      <c r="I33" s="61"/>
      <c r="J33" s="61"/>
      <c r="K33" s="61"/>
      <c r="L33" s="61"/>
      <c r="M33" s="61"/>
    </row>
    <row r="34" spans="2:13" x14ac:dyDescent="0.2">
      <c r="B34" s="63" t="s">
        <v>212</v>
      </c>
      <c r="C34" s="61"/>
      <c r="D34" s="61"/>
      <c r="E34" s="61"/>
      <c r="F34" s="61"/>
      <c r="G34" s="61"/>
      <c r="H34" s="61"/>
      <c r="I34" s="61"/>
      <c r="J34" s="61"/>
      <c r="K34" s="61"/>
      <c r="L34" s="61"/>
      <c r="M34" s="61"/>
    </row>
    <row r="35" spans="2:13" x14ac:dyDescent="0.2">
      <c r="B35" s="67" t="s">
        <v>180</v>
      </c>
      <c r="C35" s="61"/>
      <c r="D35" s="61"/>
      <c r="E35" s="61"/>
      <c r="F35" s="61"/>
      <c r="G35" s="61"/>
      <c r="H35" s="61"/>
      <c r="I35" s="61"/>
      <c r="J35" s="61"/>
      <c r="K35" s="61"/>
      <c r="L35" s="61"/>
      <c r="M35" s="61"/>
    </row>
    <row r="36" spans="2:13" x14ac:dyDescent="0.2">
      <c r="B36" s="64" t="s">
        <v>213</v>
      </c>
      <c r="C36" s="61"/>
      <c r="D36" s="61"/>
      <c r="E36" s="61"/>
      <c r="F36" s="61"/>
      <c r="G36" s="61"/>
      <c r="H36" s="61"/>
      <c r="I36" s="61"/>
      <c r="J36" s="61"/>
      <c r="K36" s="61"/>
      <c r="L36" s="61"/>
      <c r="M36" s="61"/>
    </row>
    <row r="37" spans="2:13" x14ac:dyDescent="0.2">
      <c r="B37" s="64" t="s">
        <v>214</v>
      </c>
      <c r="C37" s="61"/>
      <c r="D37" s="61"/>
      <c r="E37" s="61"/>
      <c r="F37" s="61"/>
      <c r="G37" s="61"/>
      <c r="H37" s="61"/>
      <c r="I37" s="61"/>
      <c r="J37" s="61"/>
      <c r="K37" s="61"/>
      <c r="L37" s="61"/>
      <c r="M37" s="61"/>
    </row>
    <row r="38" spans="2:13" x14ac:dyDescent="0.2">
      <c r="B38" s="64" t="s">
        <v>215</v>
      </c>
      <c r="C38" s="61"/>
      <c r="D38" s="61"/>
      <c r="E38" s="61"/>
      <c r="F38" s="61"/>
      <c r="G38" s="61"/>
      <c r="H38" s="61"/>
      <c r="I38" s="61"/>
      <c r="J38" s="61"/>
      <c r="K38" s="61"/>
      <c r="L38" s="61"/>
      <c r="M38" s="61"/>
    </row>
    <row r="39" spans="2:13" x14ac:dyDescent="0.2">
      <c r="B39" s="63" t="s">
        <v>216</v>
      </c>
      <c r="C39" s="61"/>
      <c r="D39" s="61"/>
      <c r="E39" s="61"/>
      <c r="F39" s="61"/>
      <c r="G39" s="61"/>
      <c r="H39" s="61"/>
      <c r="I39" s="61"/>
      <c r="J39" s="61"/>
      <c r="K39" s="61"/>
      <c r="L39" s="61"/>
      <c r="M39" s="61"/>
    </row>
    <row r="40" spans="2:13" x14ac:dyDescent="0.2">
      <c r="B40" s="68"/>
      <c r="C40" s="61"/>
      <c r="D40" s="61"/>
      <c r="E40" s="61"/>
      <c r="F40" s="61"/>
      <c r="G40" s="61"/>
      <c r="H40" s="61"/>
      <c r="I40" s="61"/>
      <c r="J40" s="61"/>
      <c r="K40" s="61"/>
      <c r="L40" s="61"/>
      <c r="M40" s="61"/>
    </row>
    <row r="41" spans="2:13" x14ac:dyDescent="0.2">
      <c r="B41" s="60" t="s">
        <v>217</v>
      </c>
      <c r="C41" s="61"/>
      <c r="D41" s="61"/>
      <c r="E41" s="61"/>
      <c r="F41" s="61"/>
      <c r="G41" s="61"/>
      <c r="H41" s="61"/>
      <c r="I41" s="61"/>
      <c r="J41" s="61"/>
      <c r="K41" s="61"/>
      <c r="L41" s="61"/>
      <c r="M41" s="61"/>
    </row>
    <row r="42" spans="2:13" x14ac:dyDescent="0.2">
      <c r="B42" s="63" t="s">
        <v>218</v>
      </c>
      <c r="C42" s="61"/>
      <c r="D42" s="61"/>
      <c r="E42" s="61"/>
      <c r="F42" s="61"/>
      <c r="G42" s="61"/>
      <c r="H42" s="61"/>
      <c r="I42" s="61"/>
      <c r="J42" s="61"/>
      <c r="K42" s="61"/>
      <c r="L42" s="61"/>
      <c r="M42" s="61"/>
    </row>
    <row r="43" spans="2:13" x14ac:dyDescent="0.2">
      <c r="B43" s="67" t="s">
        <v>181</v>
      </c>
      <c r="C43" s="61"/>
      <c r="D43" s="61"/>
      <c r="E43" s="61"/>
      <c r="F43" s="61"/>
      <c r="G43" s="61"/>
      <c r="H43" s="61"/>
      <c r="I43" s="61"/>
      <c r="J43" s="61"/>
      <c r="K43" s="61"/>
      <c r="L43" s="61"/>
      <c r="M43" s="61"/>
    </row>
    <row r="44" spans="2:13" x14ac:dyDescent="0.2">
      <c r="B44" s="63" t="s">
        <v>219</v>
      </c>
      <c r="C44" s="61"/>
      <c r="D44" s="61"/>
      <c r="E44" s="61"/>
      <c r="F44" s="61"/>
      <c r="G44" s="61"/>
      <c r="H44" s="61"/>
      <c r="I44" s="61"/>
      <c r="J44" s="61"/>
      <c r="K44" s="61"/>
      <c r="L44" s="61"/>
      <c r="M44" s="61"/>
    </row>
    <row r="45" spans="2:13" x14ac:dyDescent="0.2">
      <c r="B45" s="64" t="s">
        <v>220</v>
      </c>
      <c r="C45" s="61"/>
      <c r="D45" s="61"/>
      <c r="E45" s="61"/>
      <c r="F45" s="61"/>
      <c r="G45" s="61"/>
      <c r="H45" s="61"/>
      <c r="I45" s="61"/>
      <c r="J45" s="61"/>
      <c r="K45" s="61"/>
      <c r="L45" s="61"/>
      <c r="M45" s="61"/>
    </row>
    <row r="46" spans="2:13" x14ac:dyDescent="0.2">
      <c r="B46" s="64" t="s">
        <v>221</v>
      </c>
      <c r="C46" s="61"/>
      <c r="D46" s="61"/>
      <c r="E46" s="61"/>
      <c r="F46" s="61"/>
      <c r="G46" s="61"/>
      <c r="H46" s="61"/>
      <c r="I46" s="61"/>
      <c r="J46" s="61"/>
      <c r="K46" s="61"/>
      <c r="L46" s="61"/>
      <c r="M46" s="61"/>
    </row>
    <row r="47" spans="2:13" x14ac:dyDescent="0.2">
      <c r="B47" s="63" t="s">
        <v>222</v>
      </c>
      <c r="C47" s="61"/>
      <c r="D47" s="61"/>
      <c r="E47" s="61"/>
      <c r="F47" s="61"/>
      <c r="G47" s="61"/>
      <c r="H47" s="61"/>
      <c r="I47" s="61"/>
      <c r="J47" s="61"/>
      <c r="K47" s="61"/>
      <c r="L47" s="61"/>
      <c r="M47" s="61"/>
    </row>
    <row r="49" spans="2:13" x14ac:dyDescent="0.2">
      <c r="B49" s="69" t="s">
        <v>188</v>
      </c>
    </row>
    <row r="50" spans="2:13" ht="28.5" customHeight="1" x14ac:dyDescent="0.2">
      <c r="B50" s="122" t="s">
        <v>183</v>
      </c>
      <c r="C50" s="122"/>
      <c r="D50" s="122"/>
      <c r="E50" s="122"/>
      <c r="F50" s="122"/>
      <c r="G50" s="122"/>
      <c r="H50" s="122"/>
      <c r="I50" s="122"/>
      <c r="J50" s="122"/>
      <c r="K50" s="122"/>
      <c r="L50" s="122"/>
      <c r="M50" s="122"/>
    </row>
    <row r="51" spans="2:13" ht="35.5" customHeight="1" x14ac:dyDescent="0.2">
      <c r="B51" s="122"/>
      <c r="C51" s="122"/>
      <c r="D51" s="122"/>
      <c r="E51" s="122"/>
      <c r="F51" s="122"/>
      <c r="G51" s="122"/>
      <c r="H51" s="122"/>
      <c r="I51" s="122"/>
      <c r="J51" s="122"/>
      <c r="K51" s="122"/>
      <c r="L51" s="122"/>
      <c r="M51" s="122"/>
    </row>
  </sheetData>
  <mergeCells count="2">
    <mergeCell ref="B1:M2"/>
    <mergeCell ref="B50:M51"/>
  </mergeCells>
  <hyperlinks>
    <hyperlink ref="B26" r:id="rId1" display="https://www.pih.org/sites/default/files/lc/LT-Vaccine_Mapping_Vulnerability_and_Access.pdf"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sheetPr>
  <dimension ref="A1:M57"/>
  <sheetViews>
    <sheetView showGridLines="0" tabSelected="1" topLeftCell="G1" zoomScaleNormal="64" workbookViewId="0">
      <selection activeCell="M9" sqref="M9"/>
    </sheetView>
  </sheetViews>
  <sheetFormatPr baseColWidth="10" defaultColWidth="8.83203125" defaultRowHeight="15" x14ac:dyDescent="0.2"/>
  <cols>
    <col min="1" max="1" width="8.5" customWidth="1"/>
    <col min="2" max="2" width="14.33203125" customWidth="1"/>
    <col min="3" max="3" width="14.6640625" bestFit="1" customWidth="1"/>
    <col min="4" max="4" width="45.33203125" customWidth="1"/>
    <col min="5" max="5" width="41.6640625" customWidth="1"/>
    <col min="6" max="7" width="6.6640625" customWidth="1"/>
    <col min="8" max="8" width="34.5" bestFit="1" customWidth="1"/>
    <col min="9" max="9" width="17.6640625" customWidth="1"/>
    <col min="10" max="10" width="19.5" customWidth="1"/>
    <col min="11" max="11" width="11.6640625" customWidth="1"/>
    <col min="12" max="12" width="24" bestFit="1" customWidth="1"/>
  </cols>
  <sheetData>
    <row r="1" spans="1:11" s="14" customFormat="1" ht="19" x14ac:dyDescent="0.25">
      <c r="A1" s="16" t="s">
        <v>142</v>
      </c>
      <c r="B1" s="16"/>
      <c r="C1" s="16"/>
      <c r="F1" s="15"/>
      <c r="G1" s="15"/>
    </row>
    <row r="2" spans="1:11" x14ac:dyDescent="0.2">
      <c r="A2" s="18"/>
    </row>
    <row r="4" spans="1:11" x14ac:dyDescent="0.2">
      <c r="H4" s="43"/>
      <c r="I4" s="43"/>
      <c r="J4" s="43"/>
    </row>
    <row r="5" spans="1:11" ht="16" x14ac:dyDescent="0.2">
      <c r="A5" s="5"/>
      <c r="B5" s="52" t="s">
        <v>174</v>
      </c>
      <c r="C5" s="5" t="s">
        <v>26</v>
      </c>
      <c r="H5" s="5" t="s">
        <v>25</v>
      </c>
      <c r="K5" s="53" t="s">
        <v>175</v>
      </c>
    </row>
    <row r="6" spans="1:11" ht="28.25" customHeight="1" x14ac:dyDescent="0.2">
      <c r="C6" s="80" t="s">
        <v>161</v>
      </c>
      <c r="D6" s="81"/>
      <c r="E6" s="81"/>
      <c r="H6" s="13" t="s">
        <v>21</v>
      </c>
      <c r="I6" s="13" t="s">
        <v>24</v>
      </c>
      <c r="J6" s="12" t="s">
        <v>156</v>
      </c>
      <c r="K6" s="87" t="s">
        <v>147</v>
      </c>
    </row>
    <row r="7" spans="1:11" x14ac:dyDescent="0.2">
      <c r="C7" s="81"/>
      <c r="D7" s="81"/>
      <c r="E7" s="81"/>
      <c r="H7" s="6" t="s">
        <v>154</v>
      </c>
      <c r="I7" s="6">
        <v>1</v>
      </c>
      <c r="J7" s="54">
        <f>C26</f>
        <v>3000</v>
      </c>
      <c r="K7" s="91" t="s">
        <v>185</v>
      </c>
    </row>
    <row r="8" spans="1:11" x14ac:dyDescent="0.2">
      <c r="C8" s="81"/>
      <c r="D8" s="81"/>
      <c r="E8" s="81"/>
      <c r="H8" s="6" t="s">
        <v>28</v>
      </c>
      <c r="I8" s="6">
        <v>2</v>
      </c>
      <c r="J8" s="54">
        <f>C33*I8</f>
        <v>1500</v>
      </c>
      <c r="K8" s="91" t="s">
        <v>186</v>
      </c>
    </row>
    <row r="9" spans="1:11" ht="13.75" customHeight="1" x14ac:dyDescent="0.2">
      <c r="C9" s="81"/>
      <c r="D9" s="81"/>
      <c r="E9" s="81"/>
      <c r="H9" s="84" t="s">
        <v>158</v>
      </c>
      <c r="I9" s="84">
        <v>1</v>
      </c>
      <c r="J9" s="55">
        <f>C48*I9</f>
        <v>1843.1999999999998</v>
      </c>
      <c r="K9" s="91" t="s">
        <v>184</v>
      </c>
    </row>
    <row r="10" spans="1:11" x14ac:dyDescent="0.2">
      <c r="B10" s="43"/>
      <c r="C10" s="43"/>
      <c r="D10" s="43"/>
      <c r="E10" s="43"/>
      <c r="H10" s="70" t="s">
        <v>140</v>
      </c>
      <c r="I10" s="70"/>
      <c r="J10" s="11">
        <f>SUM(J7:J9)</f>
        <v>6343.2</v>
      </c>
      <c r="K10" s="91" t="s">
        <v>164</v>
      </c>
    </row>
    <row r="11" spans="1:11" ht="16" x14ac:dyDescent="0.2">
      <c r="A11" s="5"/>
      <c r="B11" s="52" t="s">
        <v>174</v>
      </c>
      <c r="C11" s="5" t="s">
        <v>23</v>
      </c>
      <c r="K11" s="92"/>
    </row>
    <row r="12" spans="1:11" x14ac:dyDescent="0.2">
      <c r="B12" s="87" t="s">
        <v>147</v>
      </c>
      <c r="C12" s="4" t="s">
        <v>22</v>
      </c>
      <c r="D12" s="4" t="s">
        <v>21</v>
      </c>
      <c r="E12" s="4" t="s">
        <v>27</v>
      </c>
      <c r="J12" t="s">
        <v>20</v>
      </c>
      <c r="K12" s="93"/>
    </row>
    <row r="13" spans="1:11" x14ac:dyDescent="0.2">
      <c r="B13" s="88" t="s">
        <v>148</v>
      </c>
      <c r="C13" s="82">
        <v>100000</v>
      </c>
      <c r="D13" s="6" t="s">
        <v>143</v>
      </c>
      <c r="E13" s="6"/>
      <c r="H13" s="10" t="s">
        <v>19</v>
      </c>
      <c r="J13" s="94">
        <f>C18/J10</f>
        <v>20.494387690755456</v>
      </c>
      <c r="K13" s="93" t="s">
        <v>162</v>
      </c>
    </row>
    <row r="14" spans="1:11" x14ac:dyDescent="0.2">
      <c r="A14" s="45"/>
      <c r="B14" s="88" t="s">
        <v>148</v>
      </c>
      <c r="C14" s="83">
        <v>30000</v>
      </c>
      <c r="D14" s="6" t="s">
        <v>144</v>
      </c>
      <c r="E14" s="6" t="s">
        <v>153</v>
      </c>
      <c r="H14" s="10" t="s">
        <v>155</v>
      </c>
      <c r="J14" s="94">
        <f>C19/J10</f>
        <v>17.420229537142138</v>
      </c>
      <c r="K14" s="93" t="s">
        <v>163</v>
      </c>
    </row>
    <row r="15" spans="1:11" x14ac:dyDescent="0.2">
      <c r="B15" s="88" t="s">
        <v>148</v>
      </c>
      <c r="C15" s="84">
        <v>5000</v>
      </c>
      <c r="D15" s="6" t="s">
        <v>145</v>
      </c>
      <c r="E15" s="6" t="s">
        <v>146</v>
      </c>
      <c r="J15" s="1" t="s">
        <v>157</v>
      </c>
    </row>
    <row r="16" spans="1:11" x14ac:dyDescent="0.2">
      <c r="B16" s="89"/>
      <c r="C16" s="9"/>
      <c r="D16" s="9"/>
      <c r="E16" s="9"/>
    </row>
    <row r="17" spans="1:13" x14ac:dyDescent="0.2">
      <c r="B17" s="90" t="s">
        <v>224</v>
      </c>
      <c r="C17" s="8">
        <f>C13-C14-C15</f>
        <v>65000</v>
      </c>
      <c r="D17" s="6" t="s">
        <v>18</v>
      </c>
      <c r="E17" s="6" t="s">
        <v>151</v>
      </c>
    </row>
    <row r="18" spans="1:13" ht="32" x14ac:dyDescent="0.2">
      <c r="B18" s="90" t="s">
        <v>225</v>
      </c>
      <c r="C18" s="8">
        <f>C17*2</f>
        <v>130000</v>
      </c>
      <c r="D18" s="7" t="s">
        <v>17</v>
      </c>
      <c r="E18" s="6" t="s">
        <v>149</v>
      </c>
    </row>
    <row r="19" spans="1:13" ht="32" x14ac:dyDescent="0.2">
      <c r="B19" s="90" t="s">
        <v>226</v>
      </c>
      <c r="C19" s="8">
        <f>C17*0.85*2</f>
        <v>110500</v>
      </c>
      <c r="D19" s="7" t="s">
        <v>152</v>
      </c>
      <c r="E19" s="6" t="s">
        <v>150</v>
      </c>
    </row>
    <row r="20" spans="1:13" ht="16" x14ac:dyDescent="0.2">
      <c r="H20" s="5" t="s">
        <v>160</v>
      </c>
    </row>
    <row r="21" spans="1:13" ht="16" x14ac:dyDescent="0.2">
      <c r="A21" s="5"/>
      <c r="B21" s="5"/>
      <c r="H21" s="40" t="s">
        <v>15</v>
      </c>
      <c r="I21" s="4" t="s">
        <v>14</v>
      </c>
      <c r="J21" s="4" t="s">
        <v>129</v>
      </c>
      <c r="L21" s="53" t="s">
        <v>175</v>
      </c>
    </row>
    <row r="22" spans="1:13" ht="16" x14ac:dyDescent="0.2">
      <c r="C22" s="5" t="s">
        <v>16</v>
      </c>
      <c r="H22" s="39" t="s">
        <v>9</v>
      </c>
      <c r="I22" s="85">
        <f t="shared" ref="I22:I29" si="0">(C50*$I$9)</f>
        <v>10</v>
      </c>
      <c r="J22" s="86">
        <f>INDEX('2. Staffing estimates'!$B$60:$B$74,MATCH(L23,'2. Staffing estimates'!$C$60:$C$74,0))*I22*40</f>
        <v>18000</v>
      </c>
      <c r="L22" s="4" t="s">
        <v>128</v>
      </c>
    </row>
    <row r="23" spans="1:13" x14ac:dyDescent="0.2">
      <c r="A23" s="3"/>
      <c r="B23" s="53" t="s">
        <v>174</v>
      </c>
      <c r="C23" s="2" t="s">
        <v>176</v>
      </c>
      <c r="D23" s="3"/>
      <c r="E23" s="3"/>
      <c r="H23" s="39" t="s">
        <v>8</v>
      </c>
      <c r="I23" s="85">
        <f t="shared" si="0"/>
        <v>2</v>
      </c>
      <c r="J23" s="86">
        <f>INDEX('2. Staffing estimates'!$B$60:$B$74,MATCH(H23,'2. Staffing estimates'!$C$60:$C$74,0))*I23*40</f>
        <v>4400</v>
      </c>
      <c r="L23" s="58" t="s">
        <v>55</v>
      </c>
      <c r="M23" s="1" t="s">
        <v>130</v>
      </c>
    </row>
    <row r="24" spans="1:13" x14ac:dyDescent="0.2">
      <c r="C24" t="s">
        <v>3</v>
      </c>
      <c r="D24" s="42"/>
      <c r="H24" s="39" t="s">
        <v>125</v>
      </c>
      <c r="I24" s="85">
        <f t="shared" si="0"/>
        <v>5</v>
      </c>
      <c r="J24" s="86">
        <f>INDEX('2. Staffing estimates'!$B$60:$B$74,MATCH(H24,'2. Staffing estimates'!$C$60:$C$74,0))*I24*40</f>
        <v>3200</v>
      </c>
    </row>
    <row r="25" spans="1:13" x14ac:dyDescent="0.2">
      <c r="C25" s="84">
        <v>1000</v>
      </c>
      <c r="D25" t="s">
        <v>2</v>
      </c>
      <c r="H25" s="19" t="s">
        <v>126</v>
      </c>
      <c r="I25" s="85">
        <f t="shared" si="0"/>
        <v>7</v>
      </c>
      <c r="J25" s="86">
        <f>INDEX('2. Staffing estimates'!$B$60:$B$74,MATCH(H25,'2. Staffing estimates'!$C$60:$C$74,0))*I25*40</f>
        <v>4200</v>
      </c>
    </row>
    <row r="26" spans="1:13" x14ac:dyDescent="0.2">
      <c r="C26" s="84">
        <v>3000</v>
      </c>
      <c r="D26" t="s">
        <v>1</v>
      </c>
      <c r="H26" s="19" t="s">
        <v>7</v>
      </c>
      <c r="I26" s="85">
        <f t="shared" si="0"/>
        <v>2</v>
      </c>
      <c r="J26" s="86">
        <f>INDEX('2. Staffing estimates'!$B$60:$B$74,MATCH(H26,'2. Staffing estimates'!$C$60:$C$74,0))*I26*40</f>
        <v>5200</v>
      </c>
    </row>
    <row r="27" spans="1:13" x14ac:dyDescent="0.2">
      <c r="C27" t="s">
        <v>0</v>
      </c>
      <c r="H27" s="19" t="s">
        <v>6</v>
      </c>
      <c r="I27" s="85">
        <f t="shared" si="0"/>
        <v>2</v>
      </c>
      <c r="J27" s="86">
        <f>INDEX('2. Staffing estimates'!$B$60:$B$74,MATCH(H27,'2. Staffing estimates'!$C$60:$C$74,0))*I27*40</f>
        <v>5200</v>
      </c>
    </row>
    <row r="28" spans="1:13" x14ac:dyDescent="0.2">
      <c r="C28" s="84">
        <v>0</v>
      </c>
      <c r="D28" t="s">
        <v>141</v>
      </c>
      <c r="H28" s="19" t="s">
        <v>5</v>
      </c>
      <c r="I28" s="85">
        <f t="shared" si="0"/>
        <v>2</v>
      </c>
      <c r="J28" s="86">
        <f>INDEX('2. Staffing estimates'!$B$60:$B$74,MATCH(L30,'2. Staffing estimates'!$C$60:$C$74,0))*I28*40</f>
        <v>3600</v>
      </c>
    </row>
    <row r="29" spans="1:13" x14ac:dyDescent="0.2">
      <c r="H29" s="19" t="s">
        <v>4</v>
      </c>
      <c r="I29" s="85">
        <f t="shared" si="0"/>
        <v>4</v>
      </c>
      <c r="J29" s="86">
        <f>INDEX('2. Staffing estimates'!$B$60:$B$74,MATCH(L30,'2. Staffing estimates'!$C$60:$C$74,0))*I29*40</f>
        <v>7200</v>
      </c>
      <c r="L29" s="4" t="s">
        <v>133</v>
      </c>
    </row>
    <row r="30" spans="1:13" x14ac:dyDescent="0.2">
      <c r="A30" s="3"/>
      <c r="B30" s="53" t="s">
        <v>174</v>
      </c>
      <c r="C30" s="2" t="s">
        <v>13</v>
      </c>
      <c r="D30" s="3"/>
      <c r="E30" s="3"/>
      <c r="L30" s="58" t="s">
        <v>137</v>
      </c>
      <c r="M30" s="1" t="s">
        <v>130</v>
      </c>
    </row>
    <row r="31" spans="1:13" x14ac:dyDescent="0.2">
      <c r="C31" t="s">
        <v>3</v>
      </c>
      <c r="D31" s="1" t="s">
        <v>12</v>
      </c>
      <c r="H31" s="41" t="s">
        <v>138</v>
      </c>
      <c r="I31" s="85">
        <f>SUM(I22:I29)</f>
        <v>34</v>
      </c>
      <c r="J31" s="95">
        <f>SUM(J22:J29)</f>
        <v>51000</v>
      </c>
    </row>
    <row r="32" spans="1:13" x14ac:dyDescent="0.2">
      <c r="C32" s="84">
        <v>125</v>
      </c>
      <c r="D32" t="s">
        <v>2</v>
      </c>
    </row>
    <row r="33" spans="1:5" x14ac:dyDescent="0.2">
      <c r="C33" s="54">
        <f>C32*6</f>
        <v>750</v>
      </c>
      <c r="D33" t="s">
        <v>1</v>
      </c>
    </row>
    <row r="34" spans="1:5" x14ac:dyDescent="0.2">
      <c r="C34" t="s">
        <v>0</v>
      </c>
    </row>
    <row r="35" spans="1:5" x14ac:dyDescent="0.2">
      <c r="C35" s="84">
        <v>5</v>
      </c>
      <c r="D35" t="s">
        <v>9</v>
      </c>
    </row>
    <row r="36" spans="1:5" x14ac:dyDescent="0.2">
      <c r="C36" s="84">
        <v>2</v>
      </c>
      <c r="D36" t="s">
        <v>8</v>
      </c>
    </row>
    <row r="37" spans="1:5" x14ac:dyDescent="0.2">
      <c r="C37" s="84">
        <v>3</v>
      </c>
      <c r="D37" t="s">
        <v>125</v>
      </c>
    </row>
    <row r="38" spans="1:5" x14ac:dyDescent="0.2">
      <c r="C38" s="84">
        <v>5</v>
      </c>
      <c r="D38" t="s">
        <v>126</v>
      </c>
    </row>
    <row r="39" spans="1:5" x14ac:dyDescent="0.2">
      <c r="C39" s="84">
        <v>2</v>
      </c>
      <c r="D39" t="s">
        <v>7</v>
      </c>
    </row>
    <row r="40" spans="1:5" x14ac:dyDescent="0.2">
      <c r="C40" s="84">
        <v>2</v>
      </c>
      <c r="D40" t="s">
        <v>6</v>
      </c>
    </row>
    <row r="41" spans="1:5" x14ac:dyDescent="0.2">
      <c r="C41" s="84">
        <v>2</v>
      </c>
      <c r="D41" t="s">
        <v>5</v>
      </c>
    </row>
    <row r="42" spans="1:5" x14ac:dyDescent="0.2">
      <c r="C42" s="84">
        <v>4</v>
      </c>
      <c r="D42" t="s">
        <v>4</v>
      </c>
    </row>
    <row r="43" spans="1:5" s="46" customFormat="1" x14ac:dyDescent="0.2">
      <c r="C43" s="45"/>
    </row>
    <row r="44" spans="1:5" x14ac:dyDescent="0.2">
      <c r="A44" s="43"/>
      <c r="B44" s="43"/>
      <c r="C44" s="43"/>
      <c r="D44" s="43"/>
      <c r="E44" s="43"/>
    </row>
    <row r="45" spans="1:5" x14ac:dyDescent="0.2">
      <c r="A45" s="3"/>
      <c r="B45" s="53" t="s">
        <v>175</v>
      </c>
      <c r="C45" s="2" t="s">
        <v>11</v>
      </c>
      <c r="D45" s="3"/>
      <c r="E45" s="3"/>
    </row>
    <row r="46" spans="1:5" x14ac:dyDescent="0.2">
      <c r="A46" s="46"/>
      <c r="B46" s="87" t="s">
        <v>147</v>
      </c>
      <c r="C46" t="s">
        <v>3</v>
      </c>
      <c r="D46" s="1" t="s">
        <v>10</v>
      </c>
    </row>
    <row r="47" spans="1:5" x14ac:dyDescent="0.2">
      <c r="A47" s="46"/>
      <c r="B47" s="93" t="s">
        <v>165</v>
      </c>
      <c r="C47" s="55">
        <f>'3.Throughput model - med site'!M11</f>
        <v>307.2</v>
      </c>
      <c r="D47" t="s">
        <v>2</v>
      </c>
    </row>
    <row r="48" spans="1:5" x14ac:dyDescent="0.2">
      <c r="A48" s="46"/>
      <c r="B48" s="93" t="s">
        <v>223</v>
      </c>
      <c r="C48" s="55">
        <f>C47*6</f>
        <v>1843.1999999999998</v>
      </c>
      <c r="D48" t="s">
        <v>1</v>
      </c>
    </row>
    <row r="49" spans="1:4" x14ac:dyDescent="0.2">
      <c r="A49" s="46"/>
      <c r="B49" s="93"/>
      <c r="C49" t="s">
        <v>0</v>
      </c>
    </row>
    <row r="50" spans="1:4" x14ac:dyDescent="0.2">
      <c r="A50" s="46"/>
      <c r="B50" s="93" t="s">
        <v>166</v>
      </c>
      <c r="C50" s="54">
        <f>'2. Staffing estimates'!M7</f>
        <v>10</v>
      </c>
      <c r="D50" t="s">
        <v>9</v>
      </c>
    </row>
    <row r="51" spans="1:4" x14ac:dyDescent="0.2">
      <c r="A51" s="46"/>
      <c r="B51" s="93" t="s">
        <v>167</v>
      </c>
      <c r="C51" s="54">
        <f>'2. Staffing estimates'!M8</f>
        <v>2</v>
      </c>
      <c r="D51" t="s">
        <v>8</v>
      </c>
    </row>
    <row r="52" spans="1:4" x14ac:dyDescent="0.2">
      <c r="A52" s="46"/>
      <c r="B52" s="93" t="s">
        <v>168</v>
      </c>
      <c r="C52" s="54">
        <f>'2. Staffing estimates'!M9</f>
        <v>5</v>
      </c>
      <c r="D52" t="s">
        <v>125</v>
      </c>
    </row>
    <row r="53" spans="1:4" x14ac:dyDescent="0.2">
      <c r="A53" s="46"/>
      <c r="B53" s="93" t="s">
        <v>169</v>
      </c>
      <c r="C53" s="54">
        <f>SUM('2. Staffing estimates'!M10:M11)</f>
        <v>7</v>
      </c>
      <c r="D53" t="s">
        <v>126</v>
      </c>
    </row>
    <row r="54" spans="1:4" x14ac:dyDescent="0.2">
      <c r="A54" s="46"/>
      <c r="B54" s="93" t="s">
        <v>170</v>
      </c>
      <c r="C54" s="54">
        <f>'2. Staffing estimates'!M4</f>
        <v>2</v>
      </c>
      <c r="D54" t="s">
        <v>7</v>
      </c>
    </row>
    <row r="55" spans="1:4" x14ac:dyDescent="0.2">
      <c r="A55" s="46"/>
      <c r="B55" s="93" t="s">
        <v>171</v>
      </c>
      <c r="C55" s="54">
        <f>'2. Staffing estimates'!M5</f>
        <v>2</v>
      </c>
      <c r="D55" t="s">
        <v>6</v>
      </c>
    </row>
    <row r="56" spans="1:4" x14ac:dyDescent="0.2">
      <c r="A56" s="46"/>
      <c r="B56" s="93" t="s">
        <v>172</v>
      </c>
      <c r="C56" s="54">
        <f>'2. Staffing estimates'!M6</f>
        <v>2</v>
      </c>
      <c r="D56" t="s">
        <v>5</v>
      </c>
    </row>
    <row r="57" spans="1:4" x14ac:dyDescent="0.2">
      <c r="A57" s="46"/>
      <c r="B57" s="93" t="s">
        <v>173</v>
      </c>
      <c r="C57" s="54">
        <f>SUM('2. Staffing estimates'!M14:M15)</f>
        <v>4</v>
      </c>
      <c r="D57" t="s">
        <v>4</v>
      </c>
    </row>
  </sheetData>
  <mergeCells count="2">
    <mergeCell ref="C6:E9"/>
    <mergeCell ref="H10:I10"/>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'2. Staffing estimates'!$C$60:$C$63</xm:f>
          </x14:formula1>
          <xm:sqref>L23</xm:sqref>
        </x14:dataValidation>
        <x14:dataValidation type="list" allowBlank="1" showInputMessage="1" showErrorMessage="1" xr:uid="{00000000-0002-0000-0100-000001000000}">
          <x14:formula1>
            <xm:f>'2. Staffing estimates'!$C$69:$C$70</xm:f>
          </x14:formula1>
          <xm:sqref>L30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sheetPr>
  <dimension ref="B2:U79"/>
  <sheetViews>
    <sheetView topLeftCell="C1" zoomScaleNormal="133" workbookViewId="0">
      <selection activeCell="R3" sqref="R3"/>
    </sheetView>
  </sheetViews>
  <sheetFormatPr baseColWidth="10" defaultColWidth="8.33203125" defaultRowHeight="12" x14ac:dyDescent="0.15"/>
  <cols>
    <col min="1" max="1" width="8.33203125" style="22"/>
    <col min="2" max="3" width="13.83203125" style="22" customWidth="1"/>
    <col min="4" max="4" width="27.33203125" style="32" bestFit="1" customWidth="1"/>
    <col min="5" max="5" width="5.5" style="22" customWidth="1"/>
    <col min="6" max="6" width="6.83203125" style="22" bestFit="1" customWidth="1"/>
    <col min="7" max="7" width="6.33203125" style="22" bestFit="1" customWidth="1"/>
    <col min="8" max="8" width="7" style="22" bestFit="1" customWidth="1"/>
    <col min="9" max="9" width="7.5" style="22" bestFit="1" customWidth="1"/>
    <col min="10" max="10" width="8.1640625" style="22" bestFit="1" customWidth="1"/>
    <col min="11" max="11" width="4.5" style="22" bestFit="1" customWidth="1"/>
    <col min="12" max="12" width="5" style="22" bestFit="1" customWidth="1"/>
    <col min="13" max="13" width="6.33203125" style="32" customWidth="1"/>
    <col min="14" max="14" width="8.33203125" style="22"/>
    <col min="15" max="20" width="8.33203125" style="23"/>
    <col min="21" max="16384" width="8.33203125" style="22"/>
  </cols>
  <sheetData>
    <row r="2" spans="2:20" ht="13" x14ac:dyDescent="0.15">
      <c r="B2" s="23"/>
      <c r="C2" s="23"/>
      <c r="D2" s="51" t="s">
        <v>174</v>
      </c>
      <c r="E2" s="23"/>
      <c r="F2" s="23"/>
      <c r="G2" s="23"/>
      <c r="H2" s="23"/>
      <c r="I2" s="23"/>
      <c r="J2" s="23"/>
      <c r="K2" s="23"/>
      <c r="L2" s="23"/>
      <c r="M2" s="47"/>
    </row>
    <row r="3" spans="2:20" ht="26" x14ac:dyDescent="0.15">
      <c r="B3" s="71"/>
      <c r="C3" s="72"/>
      <c r="D3" s="73"/>
      <c r="E3" s="20" t="s">
        <v>29</v>
      </c>
      <c r="F3" s="21" t="s">
        <v>30</v>
      </c>
      <c r="G3" s="21" t="s">
        <v>31</v>
      </c>
      <c r="H3" s="21" t="s">
        <v>32</v>
      </c>
      <c r="I3" s="21" t="s">
        <v>33</v>
      </c>
      <c r="J3" s="21" t="s">
        <v>34</v>
      </c>
      <c r="K3" s="21" t="s">
        <v>35</v>
      </c>
      <c r="L3" s="21" t="s">
        <v>36</v>
      </c>
      <c r="M3" s="21" t="s">
        <v>37</v>
      </c>
    </row>
    <row r="4" spans="2:20" ht="36" customHeight="1" x14ac:dyDescent="0.15">
      <c r="B4" s="102" t="s">
        <v>38</v>
      </c>
      <c r="C4" s="111" t="s">
        <v>39</v>
      </c>
      <c r="D4" s="24" t="s">
        <v>40</v>
      </c>
      <c r="E4" s="96">
        <v>1</v>
      </c>
      <c r="F4" s="96">
        <v>8</v>
      </c>
      <c r="G4" s="25">
        <f t="shared" ref="G4:G11" si="0">F4*5</f>
        <v>40</v>
      </c>
      <c r="H4" s="25">
        <f t="shared" ref="H4:H11" si="1">E4*F4*6</f>
        <v>48</v>
      </c>
      <c r="I4" s="25">
        <f t="shared" ref="I4:I11" si="2">E4*G4</f>
        <v>40</v>
      </c>
      <c r="J4" s="25">
        <f t="shared" ref="J4:J11" si="3">H4-I4</f>
        <v>8</v>
      </c>
      <c r="K4" s="25">
        <f t="shared" ref="K4:K11" si="4">J4/8/5</f>
        <v>0.2</v>
      </c>
      <c r="L4" s="25">
        <f t="shared" ref="L4:L11" si="5">E4+K4</f>
        <v>1.2</v>
      </c>
      <c r="M4" s="25">
        <f>ROUNDUP(L4,0)</f>
        <v>2</v>
      </c>
    </row>
    <row r="5" spans="2:20" ht="13" x14ac:dyDescent="0.15">
      <c r="B5" s="102"/>
      <c r="C5" s="112"/>
      <c r="D5" s="109" t="s">
        <v>41</v>
      </c>
      <c r="E5" s="96">
        <v>1</v>
      </c>
      <c r="F5" s="96">
        <v>8</v>
      </c>
      <c r="G5" s="25">
        <f t="shared" si="0"/>
        <v>40</v>
      </c>
      <c r="H5" s="25">
        <f t="shared" si="1"/>
        <v>48</v>
      </c>
      <c r="I5" s="25">
        <f t="shared" si="2"/>
        <v>40</v>
      </c>
      <c r="J5" s="25">
        <f t="shared" si="3"/>
        <v>8</v>
      </c>
      <c r="K5" s="25">
        <f t="shared" si="4"/>
        <v>0.2</v>
      </c>
      <c r="L5" s="25">
        <f t="shared" si="5"/>
        <v>1.2</v>
      </c>
      <c r="M5" s="25">
        <f t="shared" ref="M5:M15" si="6">ROUNDUP(L5,0)</f>
        <v>2</v>
      </c>
    </row>
    <row r="6" spans="2:20" ht="13" x14ac:dyDescent="0.15">
      <c r="B6" s="102"/>
      <c r="C6" s="113"/>
      <c r="D6" s="109" t="s">
        <v>42</v>
      </c>
      <c r="E6" s="96">
        <v>1</v>
      </c>
      <c r="F6" s="96">
        <v>8</v>
      </c>
      <c r="G6" s="25">
        <f t="shared" si="0"/>
        <v>40</v>
      </c>
      <c r="H6" s="25">
        <f t="shared" si="1"/>
        <v>48</v>
      </c>
      <c r="I6" s="25">
        <f t="shared" si="2"/>
        <v>40</v>
      </c>
      <c r="J6" s="25">
        <f t="shared" si="3"/>
        <v>8</v>
      </c>
      <c r="K6" s="25">
        <f t="shared" si="4"/>
        <v>0.2</v>
      </c>
      <c r="L6" s="25">
        <f t="shared" si="5"/>
        <v>1.2</v>
      </c>
      <c r="M6" s="25">
        <f t="shared" si="6"/>
        <v>2</v>
      </c>
      <c r="O6" s="26"/>
      <c r="P6" s="27" t="s">
        <v>43</v>
      </c>
      <c r="Q6" s="27" t="s">
        <v>43</v>
      </c>
      <c r="R6" s="27" t="s">
        <v>43</v>
      </c>
      <c r="S6" s="27" t="s">
        <v>43</v>
      </c>
      <c r="T6" s="26"/>
    </row>
    <row r="7" spans="2:20" ht="13" x14ac:dyDescent="0.15">
      <c r="B7" s="102"/>
      <c r="C7" s="107" t="s">
        <v>44</v>
      </c>
      <c r="D7" s="109" t="s">
        <v>9</v>
      </c>
      <c r="E7" s="97">
        <v>8</v>
      </c>
      <c r="F7" s="96">
        <v>8</v>
      </c>
      <c r="G7" s="25">
        <f t="shared" si="0"/>
        <v>40</v>
      </c>
      <c r="H7" s="25">
        <f t="shared" si="1"/>
        <v>384</v>
      </c>
      <c r="I7" s="25">
        <f t="shared" si="2"/>
        <v>320</v>
      </c>
      <c r="J7" s="25">
        <f t="shared" si="3"/>
        <v>64</v>
      </c>
      <c r="K7" s="25">
        <f t="shared" si="4"/>
        <v>1.6</v>
      </c>
      <c r="L7" s="25">
        <f t="shared" si="5"/>
        <v>9.6</v>
      </c>
      <c r="M7" s="25">
        <f t="shared" si="6"/>
        <v>10</v>
      </c>
      <c r="O7" s="26"/>
      <c r="P7" s="26"/>
      <c r="Q7" s="26"/>
      <c r="R7" s="26"/>
      <c r="S7" s="26"/>
      <c r="T7" s="26"/>
    </row>
    <row r="8" spans="2:20" ht="13" x14ac:dyDescent="0.15">
      <c r="B8" s="102"/>
      <c r="C8" s="108"/>
      <c r="D8" s="109" t="s">
        <v>45</v>
      </c>
      <c r="E8" s="97">
        <v>1</v>
      </c>
      <c r="F8" s="96">
        <v>8</v>
      </c>
      <c r="G8" s="25">
        <f t="shared" si="0"/>
        <v>40</v>
      </c>
      <c r="H8" s="25">
        <f t="shared" si="1"/>
        <v>48</v>
      </c>
      <c r="I8" s="25">
        <f t="shared" si="2"/>
        <v>40</v>
      </c>
      <c r="J8" s="25">
        <f t="shared" si="3"/>
        <v>8</v>
      </c>
      <c r="K8" s="25">
        <f t="shared" si="4"/>
        <v>0.2</v>
      </c>
      <c r="L8" s="25">
        <f t="shared" si="5"/>
        <v>1.2</v>
      </c>
      <c r="M8" s="25">
        <f t="shared" si="6"/>
        <v>2</v>
      </c>
      <c r="O8" s="26"/>
      <c r="P8" s="27" t="s">
        <v>46</v>
      </c>
      <c r="Q8" s="26"/>
      <c r="R8" s="27" t="s">
        <v>46</v>
      </c>
      <c r="S8" s="26"/>
      <c r="T8" s="106" t="s">
        <v>47</v>
      </c>
    </row>
    <row r="9" spans="2:20" ht="24" customHeight="1" x14ac:dyDescent="0.15">
      <c r="B9" s="102"/>
      <c r="C9" s="74" t="s">
        <v>48</v>
      </c>
      <c r="D9" s="24" t="s">
        <v>49</v>
      </c>
      <c r="E9" s="96">
        <v>4</v>
      </c>
      <c r="F9" s="96">
        <v>8</v>
      </c>
      <c r="G9" s="25">
        <f t="shared" si="0"/>
        <v>40</v>
      </c>
      <c r="H9" s="25">
        <f t="shared" si="1"/>
        <v>192</v>
      </c>
      <c r="I9" s="25">
        <f t="shared" si="2"/>
        <v>160</v>
      </c>
      <c r="J9" s="25">
        <f t="shared" si="3"/>
        <v>32</v>
      </c>
      <c r="K9" s="25">
        <f t="shared" si="4"/>
        <v>0.8</v>
      </c>
      <c r="L9" s="25">
        <f t="shared" si="5"/>
        <v>4.8</v>
      </c>
      <c r="M9" s="25">
        <f t="shared" si="6"/>
        <v>5</v>
      </c>
      <c r="O9" s="106" t="s">
        <v>50</v>
      </c>
      <c r="P9" s="26"/>
      <c r="Q9" s="26"/>
      <c r="R9" s="26"/>
      <c r="S9" s="26"/>
      <c r="T9" s="26"/>
    </row>
    <row r="10" spans="2:20" ht="13" x14ac:dyDescent="0.15">
      <c r="B10" s="102"/>
      <c r="C10" s="75"/>
      <c r="D10" s="24" t="s">
        <v>51</v>
      </c>
      <c r="E10" s="96">
        <v>3</v>
      </c>
      <c r="F10" s="96">
        <v>8</v>
      </c>
      <c r="G10" s="25">
        <f t="shared" si="0"/>
        <v>40</v>
      </c>
      <c r="H10" s="25">
        <f t="shared" si="1"/>
        <v>144</v>
      </c>
      <c r="I10" s="25">
        <f t="shared" si="2"/>
        <v>120</v>
      </c>
      <c r="J10" s="25">
        <f t="shared" si="3"/>
        <v>24</v>
      </c>
      <c r="K10" s="25">
        <f t="shared" si="4"/>
        <v>0.6</v>
      </c>
      <c r="L10" s="25">
        <f t="shared" si="5"/>
        <v>3.6</v>
      </c>
      <c r="M10" s="25">
        <f t="shared" si="6"/>
        <v>4</v>
      </c>
      <c r="O10" s="26"/>
      <c r="P10" s="28" t="s">
        <v>52</v>
      </c>
      <c r="Q10" s="28" t="s">
        <v>52</v>
      </c>
      <c r="R10" s="28" t="s">
        <v>52</v>
      </c>
      <c r="S10" s="28" t="s">
        <v>52</v>
      </c>
      <c r="T10" s="26"/>
    </row>
    <row r="11" spans="2:20" ht="13" x14ac:dyDescent="0.15">
      <c r="B11" s="102"/>
      <c r="C11" s="76"/>
      <c r="D11" s="24" t="s">
        <v>53</v>
      </c>
      <c r="E11" s="96">
        <v>2</v>
      </c>
      <c r="F11" s="96">
        <v>8</v>
      </c>
      <c r="G11" s="25">
        <f t="shared" si="0"/>
        <v>40</v>
      </c>
      <c r="H11" s="25">
        <f t="shared" si="1"/>
        <v>96</v>
      </c>
      <c r="I11" s="25">
        <f t="shared" si="2"/>
        <v>80</v>
      </c>
      <c r="J11" s="25">
        <f t="shared" si="3"/>
        <v>16</v>
      </c>
      <c r="K11" s="25">
        <f t="shared" si="4"/>
        <v>0.4</v>
      </c>
      <c r="L11" s="25">
        <f t="shared" si="5"/>
        <v>2.4</v>
      </c>
      <c r="M11" s="25">
        <f t="shared" si="6"/>
        <v>3</v>
      </c>
      <c r="O11" s="26"/>
      <c r="P11" s="26"/>
      <c r="Q11" s="26"/>
      <c r="R11" s="26"/>
      <c r="S11" s="26"/>
      <c r="T11" s="26"/>
    </row>
    <row r="12" spans="2:20" ht="13" x14ac:dyDescent="0.15">
      <c r="B12" s="102"/>
      <c r="C12" s="21"/>
      <c r="D12" s="21" t="s">
        <v>54</v>
      </c>
      <c r="E12" s="96"/>
      <c r="F12" s="96"/>
      <c r="G12" s="25"/>
      <c r="H12" s="25"/>
      <c r="I12" s="25"/>
      <c r="J12" s="25"/>
      <c r="K12" s="25"/>
      <c r="L12" s="25"/>
      <c r="M12" s="25"/>
      <c r="O12" s="28" t="s">
        <v>52</v>
      </c>
      <c r="P12" s="26"/>
      <c r="Q12" s="110" t="s">
        <v>55</v>
      </c>
      <c r="R12" s="110" t="s">
        <v>55</v>
      </c>
      <c r="S12" s="26"/>
      <c r="T12" s="28" t="s">
        <v>52</v>
      </c>
    </row>
    <row r="13" spans="2:20" x14ac:dyDescent="0.15">
      <c r="B13" s="102"/>
      <c r="C13" s="21"/>
      <c r="D13" s="21"/>
      <c r="E13" s="96"/>
      <c r="F13" s="96"/>
      <c r="G13" s="25"/>
      <c r="H13" s="25"/>
      <c r="I13" s="25"/>
      <c r="J13" s="25"/>
      <c r="K13" s="25"/>
      <c r="L13" s="25"/>
      <c r="M13" s="25"/>
      <c r="O13" s="28" t="s">
        <v>52</v>
      </c>
      <c r="P13" s="110" t="s">
        <v>55</v>
      </c>
      <c r="Q13" s="26"/>
      <c r="R13" s="26"/>
      <c r="S13" s="110" t="s">
        <v>55</v>
      </c>
      <c r="T13" s="28" t="s">
        <v>52</v>
      </c>
    </row>
    <row r="14" spans="2:20" ht="13" x14ac:dyDescent="0.15">
      <c r="B14" s="102"/>
      <c r="C14" s="104" t="s">
        <v>56</v>
      </c>
      <c r="D14" s="24" t="s">
        <v>57</v>
      </c>
      <c r="E14" s="96">
        <v>1</v>
      </c>
      <c r="F14" s="96">
        <v>12</v>
      </c>
      <c r="G14" s="25">
        <f>F14*5</f>
        <v>60</v>
      </c>
      <c r="H14" s="25">
        <f>E14*F14*6</f>
        <v>72</v>
      </c>
      <c r="I14" s="25">
        <f>E14*G14</f>
        <v>60</v>
      </c>
      <c r="J14" s="25">
        <f>H14-I14</f>
        <v>12</v>
      </c>
      <c r="K14" s="25">
        <f>J14/8/5</f>
        <v>0.3</v>
      </c>
      <c r="L14" s="25">
        <f>E14+K14</f>
        <v>1.3</v>
      </c>
      <c r="M14" s="25">
        <f t="shared" si="6"/>
        <v>2</v>
      </c>
      <c r="O14" s="28" t="s">
        <v>52</v>
      </c>
      <c r="P14" s="110" t="s">
        <v>55</v>
      </c>
      <c r="Q14" s="26"/>
      <c r="R14" s="26"/>
      <c r="S14" s="110" t="s">
        <v>55</v>
      </c>
      <c r="T14" s="28" t="s">
        <v>52</v>
      </c>
    </row>
    <row r="15" spans="2:20" ht="13" x14ac:dyDescent="0.15">
      <c r="B15" s="102"/>
      <c r="C15" s="105"/>
      <c r="D15" s="24" t="s">
        <v>58</v>
      </c>
      <c r="E15" s="96">
        <v>1</v>
      </c>
      <c r="F15" s="96">
        <v>12</v>
      </c>
      <c r="G15" s="25">
        <f>F15*5</f>
        <v>60</v>
      </c>
      <c r="H15" s="25">
        <f>E15*F15*6</f>
        <v>72</v>
      </c>
      <c r="I15" s="25">
        <f>E15*G15</f>
        <v>60</v>
      </c>
      <c r="J15" s="25">
        <f>H15-I15</f>
        <v>12</v>
      </c>
      <c r="K15" s="25">
        <f>J15/8/5</f>
        <v>0.3</v>
      </c>
      <c r="L15" s="25">
        <f>E15+K15</f>
        <v>1.3</v>
      </c>
      <c r="M15" s="25">
        <f t="shared" si="6"/>
        <v>2</v>
      </c>
      <c r="O15" s="28" t="s">
        <v>52</v>
      </c>
      <c r="P15" s="26"/>
      <c r="Q15" s="110" t="s">
        <v>55</v>
      </c>
      <c r="R15" s="110" t="s">
        <v>55</v>
      </c>
      <c r="S15" s="26"/>
      <c r="T15" s="28" t="s">
        <v>52</v>
      </c>
    </row>
    <row r="16" spans="2:20" ht="13" thickBot="1" x14ac:dyDescent="0.2">
      <c r="B16" s="103"/>
      <c r="C16" s="29"/>
      <c r="D16" s="48"/>
      <c r="E16" s="49"/>
      <c r="F16" s="31"/>
      <c r="G16" s="31"/>
      <c r="H16" s="31"/>
      <c r="I16" s="31"/>
      <c r="J16" s="31"/>
      <c r="K16" s="31"/>
      <c r="L16" s="31"/>
      <c r="M16" s="31"/>
      <c r="O16" s="26"/>
      <c r="P16" s="26"/>
      <c r="Q16" s="26"/>
      <c r="R16" s="26"/>
      <c r="S16" s="26"/>
      <c r="T16" s="26"/>
    </row>
    <row r="17" spans="2:20" ht="15.75" customHeight="1" thickBot="1" x14ac:dyDescent="0.2">
      <c r="B17" s="77" t="s">
        <v>62</v>
      </c>
      <c r="C17" s="78"/>
      <c r="D17" s="78"/>
      <c r="E17" s="98">
        <f>SUM(E4:E15)</f>
        <v>23</v>
      </c>
      <c r="F17" s="77" t="s">
        <v>63</v>
      </c>
      <c r="G17" s="78"/>
      <c r="H17" s="78"/>
      <c r="I17" s="78"/>
      <c r="J17" s="78"/>
      <c r="K17" s="78"/>
      <c r="L17" s="79"/>
      <c r="M17" s="99">
        <f>SUM(M4:M15)</f>
        <v>34</v>
      </c>
      <c r="O17" s="26"/>
      <c r="P17" s="28" t="s">
        <v>52</v>
      </c>
      <c r="Q17" s="28" t="s">
        <v>52</v>
      </c>
      <c r="R17" s="28" t="s">
        <v>52</v>
      </c>
      <c r="S17" s="28" t="s">
        <v>52</v>
      </c>
      <c r="T17" s="26"/>
    </row>
    <row r="18" spans="2:20" x14ac:dyDescent="0.15">
      <c r="O18" s="26"/>
      <c r="P18" s="26"/>
      <c r="Q18" s="26"/>
      <c r="R18" s="26"/>
      <c r="S18" s="26"/>
      <c r="T18" s="26"/>
    </row>
    <row r="19" spans="2:20" x14ac:dyDescent="0.15">
      <c r="O19" s="26"/>
      <c r="P19" s="26"/>
      <c r="Q19" s="26"/>
      <c r="R19" s="26"/>
      <c r="S19" s="26"/>
      <c r="T19" s="110" t="s">
        <v>64</v>
      </c>
    </row>
    <row r="20" spans="2:20" x14ac:dyDescent="0.15">
      <c r="O20" s="26"/>
      <c r="P20" s="27" t="s">
        <v>65</v>
      </c>
      <c r="Q20" s="27" t="s">
        <v>65</v>
      </c>
      <c r="R20" s="27" t="s">
        <v>65</v>
      </c>
      <c r="S20" s="26"/>
      <c r="T20" s="26"/>
    </row>
    <row r="21" spans="2:20" ht="26" x14ac:dyDescent="0.15">
      <c r="B21" s="71"/>
      <c r="C21" s="72"/>
      <c r="D21" s="73"/>
      <c r="E21" s="20" t="s">
        <v>29</v>
      </c>
      <c r="F21" s="21" t="s">
        <v>30</v>
      </c>
      <c r="G21" s="21" t="s">
        <v>31</v>
      </c>
      <c r="H21" s="21" t="s">
        <v>32</v>
      </c>
      <c r="I21" s="21" t="s">
        <v>33</v>
      </c>
      <c r="J21" s="21" t="s">
        <v>34</v>
      </c>
      <c r="K21" s="21" t="s">
        <v>35</v>
      </c>
      <c r="L21" s="21" t="s">
        <v>36</v>
      </c>
      <c r="M21" s="21" t="s">
        <v>37</v>
      </c>
      <c r="O21" s="26"/>
      <c r="P21" s="26"/>
      <c r="Q21" s="26"/>
      <c r="R21" s="26"/>
      <c r="S21" s="26"/>
      <c r="T21" s="26"/>
    </row>
    <row r="22" spans="2:20" ht="13" x14ac:dyDescent="0.15">
      <c r="B22" s="102" t="s">
        <v>66</v>
      </c>
      <c r="C22" s="111" t="s">
        <v>39</v>
      </c>
      <c r="D22" s="24" t="s">
        <v>40</v>
      </c>
      <c r="E22" s="96">
        <v>1</v>
      </c>
      <c r="F22" s="96">
        <v>8</v>
      </c>
      <c r="G22" s="25">
        <f t="shared" ref="G22:G29" si="7">F22*5</f>
        <v>40</v>
      </c>
      <c r="H22" s="25">
        <f t="shared" ref="H22:H29" si="8">E22*F22*6</f>
        <v>48</v>
      </c>
      <c r="I22" s="25">
        <f t="shared" ref="I22:I29" si="9">E22*G22</f>
        <v>40</v>
      </c>
      <c r="J22" s="25">
        <f t="shared" ref="J22:J29" si="10">H22-I22</f>
        <v>8</v>
      </c>
      <c r="K22" s="25">
        <f t="shared" ref="K22:K29" si="11">J22/8/5</f>
        <v>0.2</v>
      </c>
      <c r="L22" s="25">
        <f t="shared" ref="L22:L29" si="12">E22+K22</f>
        <v>1.2</v>
      </c>
      <c r="M22" s="25">
        <f>ROUNDUP(L22,0)</f>
        <v>2</v>
      </c>
      <c r="O22" s="27" t="s">
        <v>67</v>
      </c>
      <c r="P22" s="26"/>
      <c r="Q22" s="27" t="s">
        <v>68</v>
      </c>
      <c r="R22" s="26"/>
      <c r="S22" s="26"/>
      <c r="T22" s="106" t="s">
        <v>69</v>
      </c>
    </row>
    <row r="23" spans="2:20" ht="13" x14ac:dyDescent="0.15">
      <c r="B23" s="102"/>
      <c r="C23" s="112"/>
      <c r="D23" s="109" t="s">
        <v>41</v>
      </c>
      <c r="E23" s="96">
        <v>1</v>
      </c>
      <c r="F23" s="96">
        <v>8</v>
      </c>
      <c r="G23" s="25">
        <f t="shared" si="7"/>
        <v>40</v>
      </c>
      <c r="H23" s="25">
        <f t="shared" si="8"/>
        <v>48</v>
      </c>
      <c r="I23" s="25">
        <f t="shared" si="9"/>
        <v>40</v>
      </c>
      <c r="J23" s="25">
        <f t="shared" si="10"/>
        <v>8</v>
      </c>
      <c r="K23" s="25">
        <f t="shared" si="11"/>
        <v>0.2</v>
      </c>
      <c r="L23" s="25">
        <f t="shared" si="12"/>
        <v>1.2</v>
      </c>
      <c r="M23" s="25">
        <f t="shared" ref="M23:M33" si="13">ROUNDUP(L23,0)</f>
        <v>2</v>
      </c>
      <c r="O23" s="26"/>
      <c r="P23" s="26"/>
      <c r="Q23" s="26"/>
      <c r="R23" s="26"/>
      <c r="S23" s="26"/>
      <c r="T23" s="26"/>
    </row>
    <row r="24" spans="2:20" ht="13" x14ac:dyDescent="0.15">
      <c r="B24" s="102"/>
      <c r="C24" s="113"/>
      <c r="D24" s="109" t="s">
        <v>42</v>
      </c>
      <c r="E24" s="96">
        <v>1</v>
      </c>
      <c r="F24" s="96">
        <v>8</v>
      </c>
      <c r="G24" s="25">
        <f t="shared" si="7"/>
        <v>40</v>
      </c>
      <c r="H24" s="25">
        <f t="shared" si="8"/>
        <v>48</v>
      </c>
      <c r="I24" s="25">
        <f t="shared" si="9"/>
        <v>40</v>
      </c>
      <c r="J24" s="25">
        <f t="shared" si="10"/>
        <v>8</v>
      </c>
      <c r="K24" s="25">
        <f t="shared" si="11"/>
        <v>0.2</v>
      </c>
      <c r="L24" s="25">
        <f t="shared" si="12"/>
        <v>1.2</v>
      </c>
      <c r="M24" s="25">
        <f t="shared" si="13"/>
        <v>2</v>
      </c>
    </row>
    <row r="25" spans="2:20" ht="13" x14ac:dyDescent="0.15">
      <c r="B25" s="102"/>
      <c r="C25" s="107" t="s">
        <v>44</v>
      </c>
      <c r="D25" s="109" t="s">
        <v>9</v>
      </c>
      <c r="E25" s="97">
        <v>4</v>
      </c>
      <c r="F25" s="96">
        <v>8</v>
      </c>
      <c r="G25" s="25">
        <f t="shared" si="7"/>
        <v>40</v>
      </c>
      <c r="H25" s="25">
        <f t="shared" si="8"/>
        <v>192</v>
      </c>
      <c r="I25" s="25">
        <f t="shared" si="9"/>
        <v>160</v>
      </c>
      <c r="J25" s="25">
        <f t="shared" si="10"/>
        <v>32</v>
      </c>
      <c r="K25" s="25">
        <f t="shared" si="11"/>
        <v>0.8</v>
      </c>
      <c r="L25" s="25">
        <f t="shared" si="12"/>
        <v>4.8</v>
      </c>
      <c r="M25" s="25">
        <f t="shared" si="13"/>
        <v>5</v>
      </c>
      <c r="O25" s="23" t="s">
        <v>70</v>
      </c>
    </row>
    <row r="26" spans="2:20" ht="13" x14ac:dyDescent="0.15">
      <c r="B26" s="102"/>
      <c r="C26" s="108"/>
      <c r="D26" s="109" t="s">
        <v>45</v>
      </c>
      <c r="E26" s="97">
        <v>1</v>
      </c>
      <c r="F26" s="96">
        <v>8</v>
      </c>
      <c r="G26" s="25">
        <f t="shared" si="7"/>
        <v>40</v>
      </c>
      <c r="H26" s="25">
        <f t="shared" si="8"/>
        <v>48</v>
      </c>
      <c r="I26" s="25">
        <f t="shared" si="9"/>
        <v>40</v>
      </c>
      <c r="J26" s="25">
        <f t="shared" si="10"/>
        <v>8</v>
      </c>
      <c r="K26" s="25">
        <f t="shared" si="11"/>
        <v>0.2</v>
      </c>
      <c r="L26" s="25">
        <f t="shared" si="12"/>
        <v>1.2</v>
      </c>
      <c r="M26" s="25">
        <f t="shared" si="13"/>
        <v>2</v>
      </c>
      <c r="O26" s="26"/>
      <c r="P26" s="27" t="s">
        <v>43</v>
      </c>
      <c r="Q26" s="27" t="s">
        <v>43</v>
      </c>
      <c r="R26" s="27" t="s">
        <v>43</v>
      </c>
      <c r="S26" s="26"/>
      <c r="T26" s="26"/>
    </row>
    <row r="27" spans="2:20" ht="13" x14ac:dyDescent="0.15">
      <c r="B27" s="102"/>
      <c r="C27" s="74" t="s">
        <v>48</v>
      </c>
      <c r="D27" s="24" t="s">
        <v>49</v>
      </c>
      <c r="E27" s="96">
        <v>2</v>
      </c>
      <c r="F27" s="96">
        <v>8</v>
      </c>
      <c r="G27" s="25">
        <f t="shared" si="7"/>
        <v>40</v>
      </c>
      <c r="H27" s="25">
        <f t="shared" si="8"/>
        <v>96</v>
      </c>
      <c r="I27" s="25">
        <f t="shared" si="9"/>
        <v>80</v>
      </c>
      <c r="J27" s="25">
        <f t="shared" si="10"/>
        <v>16</v>
      </c>
      <c r="K27" s="25">
        <f t="shared" si="11"/>
        <v>0.4</v>
      </c>
      <c r="L27" s="25">
        <f t="shared" si="12"/>
        <v>2.4</v>
      </c>
      <c r="M27" s="25">
        <f t="shared" si="13"/>
        <v>3</v>
      </c>
      <c r="O27" s="26"/>
      <c r="P27" s="26"/>
      <c r="Q27" s="26"/>
      <c r="R27" s="26"/>
      <c r="S27" s="26"/>
      <c r="T27" s="26"/>
    </row>
    <row r="28" spans="2:20" ht="13" x14ac:dyDescent="0.15">
      <c r="B28" s="102"/>
      <c r="C28" s="75"/>
      <c r="D28" s="24" t="s">
        <v>51</v>
      </c>
      <c r="E28" s="96">
        <v>2</v>
      </c>
      <c r="F28" s="96">
        <v>8</v>
      </c>
      <c r="G28" s="25">
        <f t="shared" si="7"/>
        <v>40</v>
      </c>
      <c r="H28" s="25">
        <f t="shared" si="8"/>
        <v>96</v>
      </c>
      <c r="I28" s="25">
        <f t="shared" si="9"/>
        <v>80</v>
      </c>
      <c r="J28" s="25">
        <f t="shared" si="10"/>
        <v>16</v>
      </c>
      <c r="K28" s="25">
        <f t="shared" si="11"/>
        <v>0.4</v>
      </c>
      <c r="L28" s="25">
        <f t="shared" si="12"/>
        <v>2.4</v>
      </c>
      <c r="M28" s="25">
        <f t="shared" si="13"/>
        <v>3</v>
      </c>
      <c r="O28" s="26"/>
      <c r="P28" s="27" t="s">
        <v>46</v>
      </c>
      <c r="Q28" s="26"/>
      <c r="R28" s="26"/>
      <c r="S28" s="26"/>
      <c r="T28" s="106" t="s">
        <v>47</v>
      </c>
    </row>
    <row r="29" spans="2:20" ht="13" x14ac:dyDescent="0.15">
      <c r="B29" s="102"/>
      <c r="C29" s="76"/>
      <c r="D29" s="24" t="s">
        <v>53</v>
      </c>
      <c r="E29" s="96">
        <v>1</v>
      </c>
      <c r="F29" s="96">
        <v>8</v>
      </c>
      <c r="G29" s="25">
        <f t="shared" si="7"/>
        <v>40</v>
      </c>
      <c r="H29" s="25">
        <f t="shared" si="8"/>
        <v>48</v>
      </c>
      <c r="I29" s="25">
        <f t="shared" si="9"/>
        <v>40</v>
      </c>
      <c r="J29" s="25">
        <f t="shared" si="10"/>
        <v>8</v>
      </c>
      <c r="K29" s="25">
        <f t="shared" si="11"/>
        <v>0.2</v>
      </c>
      <c r="L29" s="25">
        <f t="shared" si="12"/>
        <v>1.2</v>
      </c>
      <c r="M29" s="25">
        <f t="shared" si="13"/>
        <v>2</v>
      </c>
      <c r="O29" s="106" t="s">
        <v>50</v>
      </c>
      <c r="P29" s="26"/>
      <c r="Q29" s="26"/>
      <c r="R29" s="26"/>
      <c r="S29" s="26"/>
      <c r="T29" s="26"/>
    </row>
    <row r="30" spans="2:20" ht="13" x14ac:dyDescent="0.15">
      <c r="B30" s="102"/>
      <c r="C30" s="21"/>
      <c r="D30" s="21" t="s">
        <v>54</v>
      </c>
      <c r="E30" s="96"/>
      <c r="F30" s="96"/>
      <c r="G30" s="25"/>
      <c r="H30" s="25"/>
      <c r="I30" s="25"/>
      <c r="J30" s="25"/>
      <c r="K30" s="25"/>
      <c r="L30" s="25"/>
      <c r="M30" s="25"/>
      <c r="O30" s="26"/>
      <c r="P30" s="28" t="s">
        <v>52</v>
      </c>
      <c r="Q30" s="28" t="s">
        <v>52</v>
      </c>
      <c r="R30" s="26"/>
      <c r="S30" s="26"/>
      <c r="T30" s="26"/>
    </row>
    <row r="31" spans="2:20" x14ac:dyDescent="0.15">
      <c r="B31" s="102"/>
      <c r="C31" s="21"/>
      <c r="D31" s="21"/>
      <c r="E31" s="96"/>
      <c r="F31" s="96"/>
      <c r="G31" s="25"/>
      <c r="H31" s="25"/>
      <c r="I31" s="25"/>
      <c r="J31" s="25"/>
      <c r="K31" s="25"/>
      <c r="L31" s="25"/>
      <c r="M31" s="25"/>
      <c r="O31" s="26"/>
      <c r="P31" s="26"/>
      <c r="Q31" s="26"/>
      <c r="R31" s="26"/>
      <c r="S31" s="26"/>
      <c r="T31" s="26"/>
    </row>
    <row r="32" spans="2:20" ht="13" x14ac:dyDescent="0.15">
      <c r="B32" s="102"/>
      <c r="C32" s="104" t="s">
        <v>56</v>
      </c>
      <c r="D32" s="24" t="s">
        <v>57</v>
      </c>
      <c r="E32" s="96">
        <v>1</v>
      </c>
      <c r="F32" s="96">
        <v>12</v>
      </c>
      <c r="G32" s="25">
        <f>F32*5</f>
        <v>60</v>
      </c>
      <c r="H32" s="25">
        <f>E32*F32*6</f>
        <v>72</v>
      </c>
      <c r="I32" s="25">
        <f>E32*G32</f>
        <v>60</v>
      </c>
      <c r="J32" s="25">
        <f>H32-I32</f>
        <v>12</v>
      </c>
      <c r="K32" s="25">
        <f>J32/8/5</f>
        <v>0.3</v>
      </c>
      <c r="L32" s="25">
        <f>E32+K32</f>
        <v>1.3</v>
      </c>
      <c r="M32" s="25">
        <f t="shared" si="13"/>
        <v>2</v>
      </c>
      <c r="O32" s="26"/>
      <c r="P32" s="26"/>
      <c r="Q32" s="110" t="s">
        <v>55</v>
      </c>
      <c r="R32" s="26"/>
      <c r="S32" s="28" t="s">
        <v>52</v>
      </c>
      <c r="T32" s="26"/>
    </row>
    <row r="33" spans="2:21" ht="13" x14ac:dyDescent="0.15">
      <c r="B33" s="102"/>
      <c r="C33" s="105"/>
      <c r="D33" s="24" t="s">
        <v>58</v>
      </c>
      <c r="E33" s="96">
        <v>1</v>
      </c>
      <c r="F33" s="96">
        <v>12</v>
      </c>
      <c r="G33" s="25">
        <f>F33*5</f>
        <v>60</v>
      </c>
      <c r="H33" s="25">
        <f>E33*F33*6</f>
        <v>72</v>
      </c>
      <c r="I33" s="25">
        <f>E33*G33</f>
        <v>60</v>
      </c>
      <c r="J33" s="25">
        <f>H33-I33</f>
        <v>12</v>
      </c>
      <c r="K33" s="25">
        <f>J33/8/5</f>
        <v>0.3</v>
      </c>
      <c r="L33" s="25">
        <f>E33+K33</f>
        <v>1.3</v>
      </c>
      <c r="M33" s="25">
        <f t="shared" si="13"/>
        <v>2</v>
      </c>
      <c r="O33" s="26"/>
      <c r="P33" s="26"/>
      <c r="Q33" s="26"/>
      <c r="R33" s="110" t="s">
        <v>55</v>
      </c>
      <c r="S33" s="28" t="s">
        <v>52</v>
      </c>
      <c r="T33" s="26"/>
    </row>
    <row r="34" spans="2:21" ht="14" thickBot="1" x14ac:dyDescent="0.2">
      <c r="B34" s="103"/>
      <c r="C34" s="29" t="s">
        <v>59</v>
      </c>
      <c r="D34" s="30" t="s">
        <v>60</v>
      </c>
      <c r="E34" s="100">
        <v>7</v>
      </c>
      <c r="F34" s="100">
        <v>8</v>
      </c>
      <c r="G34" s="31">
        <f>F34*5</f>
        <v>40</v>
      </c>
      <c r="H34" s="31">
        <f>E34*F34*6</f>
        <v>336</v>
      </c>
      <c r="I34" s="31">
        <f>E34*G34</f>
        <v>280</v>
      </c>
      <c r="J34" s="31">
        <f>H34-I34</f>
        <v>56</v>
      </c>
      <c r="K34" s="31">
        <f>J34/8/5</f>
        <v>1.4</v>
      </c>
      <c r="L34" s="31">
        <f>E34+K34</f>
        <v>8.4</v>
      </c>
      <c r="M34" s="31" t="s">
        <v>61</v>
      </c>
      <c r="O34" s="28" t="s">
        <v>52</v>
      </c>
      <c r="P34" s="110" t="s">
        <v>55</v>
      </c>
      <c r="Q34" s="26"/>
      <c r="R34" s="26"/>
      <c r="S34" s="26"/>
      <c r="T34" s="26"/>
    </row>
    <row r="35" spans="2:21" ht="13" thickBot="1" x14ac:dyDescent="0.2">
      <c r="B35" s="77" t="s">
        <v>71</v>
      </c>
      <c r="C35" s="78"/>
      <c r="D35" s="78"/>
      <c r="E35" s="98">
        <f>SUM(E22:E33)</f>
        <v>15</v>
      </c>
      <c r="F35" s="77" t="s">
        <v>72</v>
      </c>
      <c r="G35" s="78"/>
      <c r="H35" s="78"/>
      <c r="I35" s="78"/>
      <c r="J35" s="78"/>
      <c r="K35" s="78"/>
      <c r="L35" s="79"/>
      <c r="M35" s="99">
        <f>SUM(M22:M33)</f>
        <v>25</v>
      </c>
      <c r="O35" s="28" t="s">
        <v>52</v>
      </c>
      <c r="P35" s="26"/>
      <c r="Q35" s="110" t="s">
        <v>55</v>
      </c>
      <c r="R35" s="26"/>
      <c r="S35" s="26"/>
      <c r="T35" s="26"/>
    </row>
    <row r="36" spans="2:21" x14ac:dyDescent="0.15">
      <c r="O36" s="26"/>
      <c r="P36" s="26"/>
      <c r="Q36" s="26"/>
      <c r="R36" s="26"/>
      <c r="S36" s="26"/>
      <c r="T36" s="26"/>
    </row>
    <row r="37" spans="2:21" x14ac:dyDescent="0.15">
      <c r="O37" s="26"/>
      <c r="P37" s="28" t="s">
        <v>52</v>
      </c>
      <c r="Q37" s="28" t="s">
        <v>52</v>
      </c>
      <c r="R37" s="26"/>
      <c r="S37" s="26"/>
      <c r="T37" s="26"/>
    </row>
    <row r="38" spans="2:21" x14ac:dyDescent="0.15">
      <c r="O38" s="26"/>
      <c r="P38" s="26"/>
      <c r="Q38" s="26"/>
      <c r="R38" s="26"/>
      <c r="S38" s="26"/>
      <c r="T38" s="26"/>
    </row>
    <row r="39" spans="2:21" x14ac:dyDescent="0.15">
      <c r="O39" s="26"/>
      <c r="P39" s="26"/>
      <c r="Q39" s="26"/>
      <c r="R39" s="26"/>
      <c r="S39" s="26"/>
      <c r="T39" s="110" t="s">
        <v>64</v>
      </c>
    </row>
    <row r="40" spans="2:21" x14ac:dyDescent="0.15">
      <c r="O40" s="26"/>
      <c r="P40" s="27" t="s">
        <v>65</v>
      </c>
      <c r="Q40" s="27" t="s">
        <v>65</v>
      </c>
      <c r="R40" s="26"/>
      <c r="S40" s="26"/>
      <c r="T40" s="26"/>
    </row>
    <row r="41" spans="2:21" x14ac:dyDescent="0.15">
      <c r="O41" s="26"/>
      <c r="P41" s="26"/>
      <c r="Q41" s="26"/>
      <c r="R41" s="26"/>
      <c r="S41" s="26"/>
      <c r="T41" s="26"/>
    </row>
    <row r="42" spans="2:21" x14ac:dyDescent="0.15">
      <c r="O42" s="27" t="s">
        <v>67</v>
      </c>
      <c r="P42" s="26"/>
      <c r="Q42" s="27" t="s">
        <v>68</v>
      </c>
      <c r="R42" s="26"/>
      <c r="S42" s="26"/>
      <c r="T42" s="106" t="s">
        <v>69</v>
      </c>
    </row>
    <row r="43" spans="2:21" x14ac:dyDescent="0.15">
      <c r="O43" s="26"/>
      <c r="P43" s="26"/>
      <c r="Q43" s="26"/>
      <c r="R43" s="26"/>
      <c r="S43" s="26"/>
      <c r="T43" s="26"/>
    </row>
    <row r="44" spans="2:21" ht="15" x14ac:dyDescent="0.2">
      <c r="O44"/>
      <c r="P44"/>
      <c r="Q44"/>
      <c r="R44"/>
      <c r="S44"/>
      <c r="T44"/>
      <c r="U44"/>
    </row>
    <row r="45" spans="2:21" ht="15" x14ac:dyDescent="0.2">
      <c r="O45"/>
      <c r="P45"/>
      <c r="Q45"/>
      <c r="R45"/>
      <c r="S45"/>
      <c r="T45"/>
      <c r="U45"/>
    </row>
    <row r="46" spans="2:21" ht="15" x14ac:dyDescent="0.2">
      <c r="O46"/>
      <c r="P46"/>
      <c r="Q46"/>
      <c r="R46"/>
      <c r="S46"/>
      <c r="T46"/>
      <c r="U46"/>
    </row>
    <row r="47" spans="2:21" ht="15" x14ac:dyDescent="0.2">
      <c r="O47"/>
      <c r="P47"/>
      <c r="Q47"/>
      <c r="R47"/>
      <c r="S47"/>
      <c r="T47"/>
      <c r="U47"/>
    </row>
    <row r="48" spans="2:21" ht="15" x14ac:dyDescent="0.2">
      <c r="O48"/>
      <c r="P48"/>
      <c r="Q48"/>
      <c r="R48"/>
      <c r="S48"/>
      <c r="T48"/>
      <c r="U48"/>
    </row>
    <row r="49" spans="2:21" ht="15" x14ac:dyDescent="0.2">
      <c r="O49"/>
      <c r="P49"/>
      <c r="Q49"/>
      <c r="R49"/>
      <c r="S49"/>
      <c r="T49"/>
      <c r="U49"/>
    </row>
    <row r="50" spans="2:21" ht="15" x14ac:dyDescent="0.2">
      <c r="O50"/>
      <c r="P50"/>
      <c r="Q50"/>
      <c r="R50"/>
      <c r="S50"/>
      <c r="T50"/>
      <c r="U50"/>
    </row>
    <row r="51" spans="2:21" ht="15" x14ac:dyDescent="0.2">
      <c r="O51"/>
      <c r="P51"/>
      <c r="Q51"/>
      <c r="R51"/>
      <c r="S51"/>
      <c r="T51"/>
      <c r="U51"/>
    </row>
    <row r="52" spans="2:21" ht="15" x14ac:dyDescent="0.2">
      <c r="O52"/>
      <c r="P52"/>
      <c r="Q52"/>
      <c r="R52"/>
      <c r="S52"/>
      <c r="T52"/>
      <c r="U52"/>
    </row>
    <row r="53" spans="2:21" ht="15" x14ac:dyDescent="0.2">
      <c r="O53"/>
      <c r="P53"/>
      <c r="Q53"/>
      <c r="R53"/>
      <c r="S53"/>
      <c r="T53"/>
      <c r="U53"/>
    </row>
    <row r="54" spans="2:21" ht="15" x14ac:dyDescent="0.2">
      <c r="O54"/>
      <c r="P54"/>
      <c r="Q54"/>
      <c r="R54"/>
      <c r="S54"/>
      <c r="T54"/>
      <c r="U54"/>
    </row>
    <row r="55" spans="2:21" ht="15" x14ac:dyDescent="0.2">
      <c r="B55" s="56" t="s">
        <v>174</v>
      </c>
      <c r="O55"/>
      <c r="P55"/>
      <c r="Q55"/>
      <c r="R55"/>
      <c r="S55"/>
      <c r="T55"/>
      <c r="U55"/>
    </row>
    <row r="56" spans="2:21" ht="15" x14ac:dyDescent="0.2">
      <c r="B56" s="23"/>
      <c r="C56" s="23"/>
      <c r="D56" s="47"/>
      <c r="E56" s="23"/>
      <c r="O56"/>
      <c r="P56"/>
      <c r="Q56"/>
      <c r="R56"/>
      <c r="S56"/>
      <c r="T56"/>
      <c r="U56"/>
    </row>
    <row r="57" spans="2:21" ht="15" x14ac:dyDescent="0.2">
      <c r="B57" s="114" t="s">
        <v>139</v>
      </c>
      <c r="C57" s="114"/>
      <c r="D57" s="116"/>
      <c r="E57" s="114"/>
      <c r="O57"/>
      <c r="P57"/>
      <c r="Q57"/>
      <c r="R57"/>
      <c r="S57"/>
      <c r="T57"/>
      <c r="U57"/>
    </row>
    <row r="58" spans="2:21" x14ac:dyDescent="0.15">
      <c r="B58" s="22" t="s">
        <v>120</v>
      </c>
      <c r="E58" s="115"/>
    </row>
    <row r="59" spans="2:21" x14ac:dyDescent="0.15">
      <c r="B59" s="22" t="s">
        <v>127</v>
      </c>
      <c r="C59" s="22" t="s">
        <v>15</v>
      </c>
      <c r="E59" s="115"/>
    </row>
    <row r="60" spans="2:21" x14ac:dyDescent="0.15">
      <c r="B60" s="101">
        <v>40</v>
      </c>
      <c r="C60" s="22" t="s">
        <v>124</v>
      </c>
      <c r="E60" s="115"/>
    </row>
    <row r="61" spans="2:21" x14ac:dyDescent="0.15">
      <c r="B61" s="101">
        <v>45</v>
      </c>
      <c r="C61" s="22" t="s">
        <v>55</v>
      </c>
      <c r="E61" s="115"/>
    </row>
    <row r="62" spans="2:21" x14ac:dyDescent="0.15">
      <c r="B62" s="101">
        <v>18</v>
      </c>
      <c r="C62" s="22" t="s">
        <v>123</v>
      </c>
      <c r="E62" s="115"/>
    </row>
    <row r="63" spans="2:21" x14ac:dyDescent="0.15">
      <c r="B63" s="101">
        <v>55</v>
      </c>
      <c r="C63" s="22" t="s">
        <v>131</v>
      </c>
      <c r="E63" s="115"/>
    </row>
    <row r="64" spans="2:21" x14ac:dyDescent="0.15">
      <c r="B64" s="101">
        <v>55</v>
      </c>
      <c r="C64" s="22" t="s">
        <v>8</v>
      </c>
      <c r="E64" s="115"/>
    </row>
    <row r="65" spans="2:5" x14ac:dyDescent="0.15">
      <c r="B65" s="101">
        <v>65</v>
      </c>
      <c r="C65" s="22" t="s">
        <v>7</v>
      </c>
      <c r="E65" s="115"/>
    </row>
    <row r="66" spans="2:5" x14ac:dyDescent="0.15">
      <c r="B66" s="101">
        <v>65</v>
      </c>
      <c r="C66" s="22" t="s">
        <v>6</v>
      </c>
      <c r="E66" s="115"/>
    </row>
    <row r="67" spans="2:5" x14ac:dyDescent="0.15">
      <c r="B67" s="101">
        <v>16</v>
      </c>
      <c r="C67" s="22" t="s">
        <v>125</v>
      </c>
      <c r="E67" s="115"/>
    </row>
    <row r="68" spans="2:5" x14ac:dyDescent="0.15">
      <c r="B68" s="101">
        <v>15</v>
      </c>
      <c r="C68" s="22" t="s">
        <v>126</v>
      </c>
      <c r="E68" s="115"/>
    </row>
    <row r="69" spans="2:5" x14ac:dyDescent="0.15">
      <c r="B69" s="101">
        <v>45</v>
      </c>
      <c r="C69" s="22" t="s">
        <v>137</v>
      </c>
      <c r="E69" s="115"/>
    </row>
    <row r="70" spans="2:5" x14ac:dyDescent="0.15">
      <c r="B70" s="101">
        <v>22</v>
      </c>
      <c r="C70" s="22" t="s">
        <v>136</v>
      </c>
      <c r="E70" s="115"/>
    </row>
    <row r="71" spans="2:5" x14ac:dyDescent="0.15">
      <c r="E71" s="115"/>
    </row>
    <row r="72" spans="2:5" x14ac:dyDescent="0.15">
      <c r="B72" s="22" t="s">
        <v>135</v>
      </c>
      <c r="C72" s="22" t="s">
        <v>132</v>
      </c>
      <c r="E72" s="115"/>
    </row>
    <row r="73" spans="2:5" x14ac:dyDescent="0.15">
      <c r="B73" s="101">
        <v>45</v>
      </c>
      <c r="C73" s="22" t="s">
        <v>121</v>
      </c>
      <c r="E73" s="115"/>
    </row>
    <row r="74" spans="2:5" x14ac:dyDescent="0.15">
      <c r="B74" s="101">
        <v>45</v>
      </c>
      <c r="C74" s="22" t="s">
        <v>122</v>
      </c>
      <c r="E74" s="115"/>
    </row>
    <row r="75" spans="2:5" x14ac:dyDescent="0.15">
      <c r="E75" s="115"/>
    </row>
    <row r="76" spans="2:5" x14ac:dyDescent="0.15">
      <c r="B76" s="22" t="s">
        <v>134</v>
      </c>
      <c r="C76" s="22" t="s">
        <v>132</v>
      </c>
      <c r="E76" s="115"/>
    </row>
    <row r="77" spans="2:5" x14ac:dyDescent="0.15">
      <c r="B77" s="101">
        <v>22</v>
      </c>
      <c r="C77" s="22" t="s">
        <v>121</v>
      </c>
      <c r="E77" s="115"/>
    </row>
    <row r="78" spans="2:5" x14ac:dyDescent="0.15">
      <c r="B78" s="101">
        <v>22</v>
      </c>
      <c r="C78" s="22" t="s">
        <v>122</v>
      </c>
      <c r="E78" s="115"/>
    </row>
    <row r="79" spans="2:5" x14ac:dyDescent="0.15">
      <c r="B79" s="115"/>
      <c r="C79" s="115"/>
      <c r="D79" s="117"/>
      <c r="E79" s="115"/>
    </row>
  </sheetData>
  <mergeCells count="16">
    <mergeCell ref="B35:D35"/>
    <mergeCell ref="F35:L35"/>
    <mergeCell ref="B17:D17"/>
    <mergeCell ref="F17:L17"/>
    <mergeCell ref="B21:D21"/>
    <mergeCell ref="B22:B34"/>
    <mergeCell ref="C22:C24"/>
    <mergeCell ref="C25:C26"/>
    <mergeCell ref="C27:C29"/>
    <mergeCell ref="C32:C33"/>
    <mergeCell ref="B3:D3"/>
    <mergeCell ref="B4:B16"/>
    <mergeCell ref="C4:C6"/>
    <mergeCell ref="C7:C8"/>
    <mergeCell ref="C9:C11"/>
    <mergeCell ref="C14:C15"/>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4"/>
  </sheetPr>
  <dimension ref="B4:N41"/>
  <sheetViews>
    <sheetView zoomScale="113" zoomScaleNormal="63" workbookViewId="0">
      <selection activeCell="Q17" sqref="Q17"/>
    </sheetView>
  </sheetViews>
  <sheetFormatPr baseColWidth="10" defaultColWidth="8.83203125" defaultRowHeight="15" x14ac:dyDescent="0.2"/>
  <cols>
    <col min="3" max="5" width="11.6640625" bestFit="1" customWidth="1"/>
    <col min="6" max="6" width="11.6640625" customWidth="1"/>
    <col min="7" max="7" width="11.6640625" bestFit="1" customWidth="1"/>
    <col min="8" max="10" width="11.6640625" customWidth="1"/>
    <col min="11" max="11" width="3" customWidth="1"/>
    <col min="12" max="12" width="22.33203125" customWidth="1"/>
    <col min="13" max="13" width="14.1640625" bestFit="1" customWidth="1"/>
    <col min="14" max="14" width="15.33203125" customWidth="1"/>
  </cols>
  <sheetData>
    <row r="4" spans="2:14" x14ac:dyDescent="0.2">
      <c r="B4" s="43"/>
      <c r="C4" s="43"/>
      <c r="D4" s="43"/>
      <c r="E4" s="43"/>
      <c r="F4" s="43"/>
      <c r="G4" s="43"/>
      <c r="H4" s="43"/>
      <c r="I4" s="43"/>
      <c r="J4" s="43"/>
      <c r="K4" s="43"/>
      <c r="L4" s="43"/>
      <c r="M4" s="43"/>
    </row>
    <row r="5" spans="2:14" x14ac:dyDescent="0.2">
      <c r="B5" s="17" t="s">
        <v>73</v>
      </c>
      <c r="C5" s="17" t="s">
        <v>74</v>
      </c>
      <c r="D5" s="17" t="s">
        <v>75</v>
      </c>
      <c r="E5" s="17" t="s">
        <v>76</v>
      </c>
      <c r="F5" s="17" t="s">
        <v>77</v>
      </c>
      <c r="G5" s="17" t="s">
        <v>78</v>
      </c>
      <c r="H5" s="17" t="s">
        <v>79</v>
      </c>
      <c r="I5" s="17" t="s">
        <v>80</v>
      </c>
      <c r="J5" s="17" t="s">
        <v>81</v>
      </c>
    </row>
    <row r="6" spans="2:14" x14ac:dyDescent="0.2">
      <c r="B6" s="17" t="s">
        <v>82</v>
      </c>
      <c r="C6" s="33" t="s">
        <v>83</v>
      </c>
      <c r="D6" s="33" t="s">
        <v>83</v>
      </c>
      <c r="E6" s="33" t="s">
        <v>83</v>
      </c>
      <c r="F6" s="33" t="s">
        <v>83</v>
      </c>
      <c r="G6" s="33" t="s">
        <v>83</v>
      </c>
      <c r="H6" s="33" t="s">
        <v>83</v>
      </c>
      <c r="I6" s="33" t="s">
        <v>83</v>
      </c>
      <c r="J6" s="33" t="s">
        <v>83</v>
      </c>
      <c r="N6" s="50" t="s">
        <v>174</v>
      </c>
    </row>
    <row r="7" spans="2:14" x14ac:dyDescent="0.2">
      <c r="B7" s="17" t="s">
        <v>84</v>
      </c>
      <c r="C7" s="120" t="s">
        <v>85</v>
      </c>
      <c r="D7" s="17"/>
      <c r="E7" s="17"/>
      <c r="F7" s="17"/>
      <c r="G7" s="120" t="s">
        <v>85</v>
      </c>
      <c r="H7" s="17"/>
      <c r="I7" s="17"/>
      <c r="J7" s="17"/>
      <c r="L7" s="34" t="s">
        <v>86</v>
      </c>
      <c r="M7" s="17" t="s">
        <v>87</v>
      </c>
      <c r="N7" s="118" t="s">
        <v>147</v>
      </c>
    </row>
    <row r="8" spans="2:14" x14ac:dyDescent="0.2">
      <c r="B8" s="17" t="s">
        <v>88</v>
      </c>
      <c r="C8" s="35" t="s">
        <v>89</v>
      </c>
      <c r="D8" s="120" t="s">
        <v>85</v>
      </c>
      <c r="E8" s="17"/>
      <c r="F8" s="17"/>
      <c r="G8" s="35" t="s">
        <v>89</v>
      </c>
      <c r="H8" s="120" t="s">
        <v>85</v>
      </c>
      <c r="I8" s="17"/>
      <c r="J8" s="17"/>
      <c r="L8" s="34" t="s">
        <v>90</v>
      </c>
      <c r="M8" s="84">
        <v>8</v>
      </c>
      <c r="N8" s="119"/>
    </row>
    <row r="9" spans="2:14" x14ac:dyDescent="0.2">
      <c r="B9" s="17" t="s">
        <v>91</v>
      </c>
      <c r="C9" s="36" t="s">
        <v>92</v>
      </c>
      <c r="D9" s="35" t="s">
        <v>89</v>
      </c>
      <c r="E9" s="120" t="s">
        <v>85</v>
      </c>
      <c r="F9" s="17"/>
      <c r="G9" s="36" t="s">
        <v>92</v>
      </c>
      <c r="H9" s="35" t="s">
        <v>89</v>
      </c>
      <c r="I9" s="120" t="s">
        <v>85</v>
      </c>
      <c r="J9" s="17"/>
      <c r="L9" s="34" t="s">
        <v>93</v>
      </c>
      <c r="M9" s="84">
        <v>6</v>
      </c>
      <c r="N9" s="119"/>
    </row>
    <row r="10" spans="2:14" x14ac:dyDescent="0.2">
      <c r="B10" s="17" t="s">
        <v>94</v>
      </c>
      <c r="C10" s="33" t="s">
        <v>95</v>
      </c>
      <c r="D10" s="36" t="s">
        <v>92</v>
      </c>
      <c r="E10" s="35" t="s">
        <v>89</v>
      </c>
      <c r="F10" s="120" t="s">
        <v>85</v>
      </c>
      <c r="G10" s="33" t="s">
        <v>95</v>
      </c>
      <c r="H10" s="36" t="s">
        <v>92</v>
      </c>
      <c r="I10" s="35" t="s">
        <v>89</v>
      </c>
      <c r="J10" s="120" t="s">
        <v>85</v>
      </c>
      <c r="L10" s="34" t="s">
        <v>96</v>
      </c>
      <c r="M10" s="37">
        <f>(48*60)/75</f>
        <v>38.4</v>
      </c>
      <c r="N10" s="119" t="s">
        <v>159</v>
      </c>
    </row>
    <row r="11" spans="2:14" x14ac:dyDescent="0.2">
      <c r="B11" s="17" t="s">
        <v>97</v>
      </c>
      <c r="C11" s="120" t="s">
        <v>85</v>
      </c>
      <c r="D11" s="33" t="s">
        <v>95</v>
      </c>
      <c r="E11" s="36" t="s">
        <v>92</v>
      </c>
      <c r="F11" s="35" t="s">
        <v>89</v>
      </c>
      <c r="G11" s="120" t="s">
        <v>85</v>
      </c>
      <c r="H11" s="33" t="s">
        <v>95</v>
      </c>
      <c r="I11" s="36" t="s">
        <v>92</v>
      </c>
      <c r="J11" s="35" t="s">
        <v>89</v>
      </c>
      <c r="L11" s="34" t="s">
        <v>98</v>
      </c>
      <c r="M11" s="37">
        <f>M10*M8</f>
        <v>307.2</v>
      </c>
      <c r="N11" s="119" t="s">
        <v>228</v>
      </c>
    </row>
    <row r="12" spans="2:14" x14ac:dyDescent="0.2">
      <c r="B12" s="17" t="s">
        <v>99</v>
      </c>
      <c r="C12" s="35" t="s">
        <v>89</v>
      </c>
      <c r="D12" s="120" t="s">
        <v>85</v>
      </c>
      <c r="E12" s="33" t="s">
        <v>95</v>
      </c>
      <c r="F12" s="36" t="s">
        <v>92</v>
      </c>
      <c r="G12" s="35" t="s">
        <v>89</v>
      </c>
      <c r="H12" s="120" t="s">
        <v>85</v>
      </c>
      <c r="I12" s="33" t="s">
        <v>95</v>
      </c>
      <c r="J12" s="36" t="s">
        <v>92</v>
      </c>
      <c r="L12" s="34" t="s">
        <v>100</v>
      </c>
      <c r="M12" s="37">
        <f>M11*M9</f>
        <v>1843.1999999999998</v>
      </c>
      <c r="N12" s="119" t="s">
        <v>229</v>
      </c>
    </row>
    <row r="13" spans="2:14" x14ac:dyDescent="0.2">
      <c r="B13" s="17" t="s">
        <v>101</v>
      </c>
      <c r="C13" s="36" t="s">
        <v>92</v>
      </c>
      <c r="D13" s="35" t="s">
        <v>89</v>
      </c>
      <c r="E13" s="120" t="s">
        <v>85</v>
      </c>
      <c r="F13" s="33" t="s">
        <v>95</v>
      </c>
      <c r="G13" s="36" t="s">
        <v>92</v>
      </c>
      <c r="H13" s="35" t="s">
        <v>89</v>
      </c>
      <c r="I13" s="120" t="s">
        <v>85</v>
      </c>
      <c r="J13" s="33" t="s">
        <v>95</v>
      </c>
    </row>
    <row r="14" spans="2:14" x14ac:dyDescent="0.2">
      <c r="B14" s="17" t="s">
        <v>102</v>
      </c>
      <c r="C14" s="33" t="s">
        <v>95</v>
      </c>
      <c r="D14" s="36" t="s">
        <v>92</v>
      </c>
      <c r="E14" s="35" t="s">
        <v>89</v>
      </c>
      <c r="F14" s="120" t="s">
        <v>85</v>
      </c>
      <c r="G14" s="33" t="s">
        <v>95</v>
      </c>
      <c r="H14" s="36" t="s">
        <v>92</v>
      </c>
      <c r="I14" s="35" t="s">
        <v>89</v>
      </c>
      <c r="J14" s="120" t="s">
        <v>85</v>
      </c>
    </row>
    <row r="15" spans="2:14" x14ac:dyDescent="0.2">
      <c r="B15" s="17" t="s">
        <v>103</v>
      </c>
      <c r="C15" s="120" t="s">
        <v>85</v>
      </c>
      <c r="D15" s="33" t="s">
        <v>95</v>
      </c>
      <c r="E15" s="36" t="s">
        <v>92</v>
      </c>
      <c r="F15" s="35" t="s">
        <v>89</v>
      </c>
      <c r="G15" s="120" t="s">
        <v>85</v>
      </c>
      <c r="H15" s="33" t="s">
        <v>95</v>
      </c>
      <c r="I15" s="36" t="s">
        <v>92</v>
      </c>
      <c r="J15" s="35" t="s">
        <v>89</v>
      </c>
    </row>
    <row r="16" spans="2:14" x14ac:dyDescent="0.2">
      <c r="B16" s="17" t="s">
        <v>104</v>
      </c>
      <c r="C16" s="35" t="s">
        <v>89</v>
      </c>
      <c r="D16" s="120" t="s">
        <v>85</v>
      </c>
      <c r="E16" s="33" t="s">
        <v>95</v>
      </c>
      <c r="F16" s="36" t="s">
        <v>92</v>
      </c>
      <c r="G16" s="35" t="s">
        <v>89</v>
      </c>
      <c r="H16" s="120" t="s">
        <v>85</v>
      </c>
      <c r="I16" s="33" t="s">
        <v>95</v>
      </c>
      <c r="J16" s="36" t="s">
        <v>92</v>
      </c>
    </row>
    <row r="17" spans="2:13" x14ac:dyDescent="0.2">
      <c r="B17" s="17" t="s">
        <v>105</v>
      </c>
      <c r="C17" s="36" t="s">
        <v>92</v>
      </c>
      <c r="D17" s="35" t="s">
        <v>89</v>
      </c>
      <c r="E17" s="120" t="s">
        <v>85</v>
      </c>
      <c r="F17" s="33" t="s">
        <v>95</v>
      </c>
      <c r="G17" s="36" t="s">
        <v>92</v>
      </c>
      <c r="H17" s="35" t="s">
        <v>89</v>
      </c>
      <c r="I17" s="120" t="s">
        <v>85</v>
      </c>
      <c r="J17" s="33" t="s">
        <v>95</v>
      </c>
      <c r="M17" t="s">
        <v>187</v>
      </c>
    </row>
    <row r="18" spans="2:13" x14ac:dyDescent="0.2">
      <c r="B18" s="17" t="s">
        <v>106</v>
      </c>
      <c r="C18" s="33" t="s">
        <v>95</v>
      </c>
      <c r="D18" s="36" t="s">
        <v>92</v>
      </c>
      <c r="E18" s="35" t="s">
        <v>89</v>
      </c>
      <c r="F18" s="120" t="s">
        <v>85</v>
      </c>
      <c r="G18" s="33" t="s">
        <v>95</v>
      </c>
      <c r="H18" s="36" t="s">
        <v>92</v>
      </c>
      <c r="I18" s="35" t="s">
        <v>89</v>
      </c>
      <c r="J18" s="120" t="s">
        <v>85</v>
      </c>
    </row>
    <row r="19" spans="2:13" x14ac:dyDescent="0.2">
      <c r="B19" s="17" t="s">
        <v>107</v>
      </c>
      <c r="D19" s="33" t="s">
        <v>95</v>
      </c>
      <c r="E19" s="36" t="s">
        <v>92</v>
      </c>
      <c r="F19" s="35" t="s">
        <v>89</v>
      </c>
      <c r="H19" s="33" t="s">
        <v>95</v>
      </c>
      <c r="I19" s="36" t="s">
        <v>92</v>
      </c>
      <c r="J19" s="35" t="s">
        <v>89</v>
      </c>
    </row>
    <row r="20" spans="2:13" x14ac:dyDescent="0.2">
      <c r="B20" s="17" t="s">
        <v>108</v>
      </c>
      <c r="C20" s="17"/>
      <c r="D20" s="17"/>
      <c r="E20" s="33" t="s">
        <v>95</v>
      </c>
      <c r="F20" s="36" t="s">
        <v>92</v>
      </c>
      <c r="G20" s="17"/>
      <c r="H20" s="17"/>
      <c r="I20" s="33" t="s">
        <v>95</v>
      </c>
      <c r="J20" s="36" t="s">
        <v>92</v>
      </c>
    </row>
    <row r="21" spans="2:13" x14ac:dyDescent="0.2">
      <c r="B21" s="17" t="s">
        <v>109</v>
      </c>
      <c r="C21" s="17"/>
      <c r="D21" s="17"/>
      <c r="E21" s="17"/>
      <c r="F21" s="33" t="s">
        <v>95</v>
      </c>
      <c r="G21" s="17"/>
      <c r="H21" s="17"/>
      <c r="I21" s="17"/>
      <c r="J21" s="33" t="s">
        <v>95</v>
      </c>
    </row>
    <row r="23" spans="2:13" x14ac:dyDescent="0.2">
      <c r="B23" s="17" t="s">
        <v>73</v>
      </c>
      <c r="C23" s="17" t="s">
        <v>110</v>
      </c>
      <c r="D23" s="17" t="s">
        <v>111</v>
      </c>
      <c r="E23" s="17" t="s">
        <v>112</v>
      </c>
      <c r="F23" s="17" t="s">
        <v>113</v>
      </c>
      <c r="G23" s="17" t="s">
        <v>114</v>
      </c>
      <c r="H23" s="17" t="s">
        <v>115</v>
      </c>
      <c r="I23" s="17" t="s">
        <v>116</v>
      </c>
      <c r="J23" s="17" t="s">
        <v>117</v>
      </c>
    </row>
    <row r="24" spans="2:13" x14ac:dyDescent="0.2">
      <c r="B24" s="17" t="s">
        <v>82</v>
      </c>
      <c r="C24" s="33" t="s">
        <v>83</v>
      </c>
      <c r="D24" s="33" t="s">
        <v>83</v>
      </c>
      <c r="E24" s="33" t="s">
        <v>83</v>
      </c>
      <c r="F24" s="33" t="s">
        <v>83</v>
      </c>
      <c r="G24" s="33" t="s">
        <v>83</v>
      </c>
      <c r="H24" s="33" t="s">
        <v>83</v>
      </c>
      <c r="I24" s="33" t="s">
        <v>83</v>
      </c>
      <c r="J24" s="33" t="s">
        <v>83</v>
      </c>
    </row>
    <row r="25" spans="2:13" x14ac:dyDescent="0.2">
      <c r="B25" s="17" t="s">
        <v>84</v>
      </c>
      <c r="C25" s="120" t="s">
        <v>85</v>
      </c>
      <c r="D25" s="17"/>
      <c r="E25" s="17"/>
      <c r="F25" s="17"/>
      <c r="G25" s="120" t="s">
        <v>85</v>
      </c>
      <c r="H25" s="17"/>
      <c r="I25" s="17"/>
      <c r="J25" s="17"/>
    </row>
    <row r="26" spans="2:13" x14ac:dyDescent="0.2">
      <c r="B26" s="17" t="s">
        <v>88</v>
      </c>
      <c r="C26" s="35" t="s">
        <v>89</v>
      </c>
      <c r="D26" s="120" t="s">
        <v>85</v>
      </c>
      <c r="E26" s="17"/>
      <c r="F26" s="17"/>
      <c r="G26" s="35" t="s">
        <v>89</v>
      </c>
      <c r="H26" s="120" t="s">
        <v>85</v>
      </c>
      <c r="I26" s="17"/>
      <c r="J26" s="17"/>
    </row>
    <row r="27" spans="2:13" x14ac:dyDescent="0.2">
      <c r="B27" s="17" t="s">
        <v>91</v>
      </c>
      <c r="C27" s="36" t="s">
        <v>92</v>
      </c>
      <c r="D27" s="35" t="s">
        <v>89</v>
      </c>
      <c r="E27" s="120" t="s">
        <v>85</v>
      </c>
      <c r="F27" s="17"/>
      <c r="G27" s="36" t="s">
        <v>92</v>
      </c>
      <c r="H27" s="35" t="s">
        <v>89</v>
      </c>
      <c r="I27" s="120" t="s">
        <v>85</v>
      </c>
      <c r="J27" s="17"/>
    </row>
    <row r="28" spans="2:13" x14ac:dyDescent="0.2">
      <c r="B28" s="17" t="s">
        <v>94</v>
      </c>
      <c r="C28" s="33" t="s">
        <v>95</v>
      </c>
      <c r="D28" s="36" t="s">
        <v>92</v>
      </c>
      <c r="E28" s="35" t="s">
        <v>89</v>
      </c>
      <c r="F28" s="120" t="s">
        <v>85</v>
      </c>
      <c r="G28" s="33" t="s">
        <v>95</v>
      </c>
      <c r="H28" s="36" t="s">
        <v>92</v>
      </c>
      <c r="I28" s="35" t="s">
        <v>89</v>
      </c>
      <c r="J28" s="120" t="s">
        <v>85</v>
      </c>
    </row>
    <row r="29" spans="2:13" x14ac:dyDescent="0.2">
      <c r="B29" s="17" t="s">
        <v>97</v>
      </c>
      <c r="C29" s="120" t="s">
        <v>85</v>
      </c>
      <c r="D29" s="33" t="s">
        <v>95</v>
      </c>
      <c r="E29" s="36" t="s">
        <v>92</v>
      </c>
      <c r="F29" s="35" t="s">
        <v>89</v>
      </c>
      <c r="G29" s="120" t="s">
        <v>85</v>
      </c>
      <c r="H29" s="33" t="s">
        <v>95</v>
      </c>
      <c r="I29" s="36" t="s">
        <v>92</v>
      </c>
      <c r="J29" s="35" t="s">
        <v>89</v>
      </c>
    </row>
    <row r="30" spans="2:13" x14ac:dyDescent="0.2">
      <c r="B30" s="17" t="s">
        <v>99</v>
      </c>
      <c r="C30" s="35" t="s">
        <v>89</v>
      </c>
      <c r="D30" s="120" t="s">
        <v>85</v>
      </c>
      <c r="E30" s="33" t="s">
        <v>95</v>
      </c>
      <c r="F30" s="36" t="s">
        <v>92</v>
      </c>
      <c r="G30" s="35" t="s">
        <v>89</v>
      </c>
      <c r="H30" s="120" t="s">
        <v>85</v>
      </c>
      <c r="I30" s="33" t="s">
        <v>95</v>
      </c>
      <c r="J30" s="36" t="s">
        <v>92</v>
      </c>
    </row>
    <row r="31" spans="2:13" x14ac:dyDescent="0.2">
      <c r="B31" s="17" t="s">
        <v>101</v>
      </c>
      <c r="C31" s="36" t="s">
        <v>92</v>
      </c>
      <c r="D31" s="35" t="s">
        <v>89</v>
      </c>
      <c r="E31" s="120" t="s">
        <v>85</v>
      </c>
      <c r="F31" s="33" t="s">
        <v>95</v>
      </c>
      <c r="G31" s="36" t="s">
        <v>92</v>
      </c>
      <c r="H31" s="35" t="s">
        <v>89</v>
      </c>
      <c r="I31" s="120" t="s">
        <v>85</v>
      </c>
      <c r="J31" s="33" t="s">
        <v>95</v>
      </c>
    </row>
    <row r="32" spans="2:13" x14ac:dyDescent="0.2">
      <c r="B32" s="17" t="s">
        <v>102</v>
      </c>
      <c r="C32" s="33" t="s">
        <v>95</v>
      </c>
      <c r="D32" s="36" t="s">
        <v>92</v>
      </c>
      <c r="E32" s="35" t="s">
        <v>89</v>
      </c>
      <c r="F32" s="120" t="s">
        <v>85</v>
      </c>
      <c r="G32" s="33" t="s">
        <v>95</v>
      </c>
      <c r="H32" s="36" t="s">
        <v>92</v>
      </c>
      <c r="I32" s="35" t="s">
        <v>89</v>
      </c>
      <c r="J32" s="120" t="s">
        <v>85</v>
      </c>
    </row>
    <row r="33" spans="2:12" x14ac:dyDescent="0.2">
      <c r="B33" s="17" t="s">
        <v>103</v>
      </c>
      <c r="C33" s="120" t="s">
        <v>85</v>
      </c>
      <c r="D33" s="33" t="s">
        <v>95</v>
      </c>
      <c r="E33" s="36" t="s">
        <v>92</v>
      </c>
      <c r="F33" s="35" t="s">
        <v>89</v>
      </c>
      <c r="G33" s="120" t="s">
        <v>85</v>
      </c>
      <c r="H33" s="33" t="s">
        <v>95</v>
      </c>
      <c r="I33" s="36" t="s">
        <v>92</v>
      </c>
      <c r="J33" s="35" t="s">
        <v>89</v>
      </c>
    </row>
    <row r="34" spans="2:12" x14ac:dyDescent="0.2">
      <c r="B34" s="17" t="s">
        <v>104</v>
      </c>
      <c r="C34" s="35" t="s">
        <v>89</v>
      </c>
      <c r="D34" s="120" t="s">
        <v>85</v>
      </c>
      <c r="E34" s="33" t="s">
        <v>95</v>
      </c>
      <c r="F34" s="36" t="s">
        <v>92</v>
      </c>
      <c r="G34" s="35" t="s">
        <v>89</v>
      </c>
      <c r="H34" s="120" t="s">
        <v>85</v>
      </c>
      <c r="I34" s="33" t="s">
        <v>95</v>
      </c>
      <c r="J34" s="36" t="s">
        <v>92</v>
      </c>
    </row>
    <row r="35" spans="2:12" x14ac:dyDescent="0.2">
      <c r="B35" s="17" t="s">
        <v>105</v>
      </c>
      <c r="C35" s="36" t="s">
        <v>92</v>
      </c>
      <c r="D35" s="35" t="s">
        <v>89</v>
      </c>
      <c r="E35" s="120" t="s">
        <v>85</v>
      </c>
      <c r="F35" s="33" t="s">
        <v>95</v>
      </c>
      <c r="G35" s="36" t="s">
        <v>92</v>
      </c>
      <c r="H35" s="35" t="s">
        <v>89</v>
      </c>
      <c r="I35" s="120" t="s">
        <v>85</v>
      </c>
      <c r="J35" s="33" t="s">
        <v>95</v>
      </c>
    </row>
    <row r="36" spans="2:12" x14ac:dyDescent="0.2">
      <c r="B36" s="17" t="s">
        <v>106</v>
      </c>
      <c r="C36" s="33" t="s">
        <v>95</v>
      </c>
      <c r="D36" s="36" t="s">
        <v>92</v>
      </c>
      <c r="E36" s="35" t="s">
        <v>89</v>
      </c>
      <c r="F36" s="120" t="s">
        <v>85</v>
      </c>
      <c r="G36" s="33" t="s">
        <v>95</v>
      </c>
      <c r="H36" s="36" t="s">
        <v>92</v>
      </c>
      <c r="I36" s="35" t="s">
        <v>89</v>
      </c>
      <c r="J36" s="120" t="s">
        <v>85</v>
      </c>
    </row>
    <row r="37" spans="2:12" x14ac:dyDescent="0.2">
      <c r="B37" s="17" t="s">
        <v>107</v>
      </c>
      <c r="D37" s="33" t="s">
        <v>95</v>
      </c>
      <c r="E37" s="36" t="s">
        <v>92</v>
      </c>
      <c r="F37" s="35" t="s">
        <v>89</v>
      </c>
      <c r="H37" s="33" t="s">
        <v>95</v>
      </c>
      <c r="I37" s="36" t="s">
        <v>92</v>
      </c>
      <c r="J37" s="35" t="s">
        <v>89</v>
      </c>
    </row>
    <row r="38" spans="2:12" x14ac:dyDescent="0.2">
      <c r="B38" s="17" t="s">
        <v>108</v>
      </c>
      <c r="C38" s="17"/>
      <c r="D38" s="17"/>
      <c r="E38" s="33" t="s">
        <v>95</v>
      </c>
      <c r="F38" s="36" t="s">
        <v>92</v>
      </c>
      <c r="G38" s="17"/>
      <c r="H38" s="17"/>
      <c r="I38" s="33" t="s">
        <v>95</v>
      </c>
      <c r="J38" s="36" t="s">
        <v>92</v>
      </c>
      <c r="L38" s="44"/>
    </row>
    <row r="39" spans="2:12" x14ac:dyDescent="0.2">
      <c r="B39" s="17" t="s">
        <v>109</v>
      </c>
      <c r="C39" s="17"/>
      <c r="D39" s="17"/>
      <c r="E39" s="17"/>
      <c r="F39" s="33" t="s">
        <v>95</v>
      </c>
      <c r="G39" s="17"/>
      <c r="H39" s="17"/>
      <c r="I39" s="17"/>
      <c r="J39" s="33" t="s">
        <v>95</v>
      </c>
      <c r="L39" s="44"/>
    </row>
    <row r="40" spans="2:12" x14ac:dyDescent="0.2">
      <c r="L40" s="44"/>
    </row>
    <row r="41" spans="2:12" x14ac:dyDescent="0.2">
      <c r="L41" s="44"/>
    </row>
  </sheetData>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4"/>
  </sheetPr>
  <dimension ref="B4:K40"/>
  <sheetViews>
    <sheetView topLeftCell="A2" zoomScaleNormal="66" workbookViewId="0">
      <selection activeCell="I27" sqref="I27"/>
    </sheetView>
  </sheetViews>
  <sheetFormatPr baseColWidth="10" defaultColWidth="8.83203125" defaultRowHeight="15" x14ac:dyDescent="0.2"/>
  <cols>
    <col min="1" max="1" width="4.33203125" customWidth="1"/>
    <col min="3" max="6" width="11.6640625" bestFit="1" customWidth="1"/>
    <col min="7" max="7" width="3" customWidth="1"/>
    <col min="8" max="8" width="22.33203125" customWidth="1"/>
    <col min="9" max="9" width="14.1640625" bestFit="1" customWidth="1"/>
    <col min="10" max="10" width="12.6640625" customWidth="1"/>
  </cols>
  <sheetData>
    <row r="4" spans="2:11" x14ac:dyDescent="0.2">
      <c r="B4" s="17" t="s">
        <v>73</v>
      </c>
      <c r="C4" s="17" t="s">
        <v>74</v>
      </c>
      <c r="D4" s="17" t="s">
        <v>75</v>
      </c>
      <c r="E4" s="17" t="s">
        <v>76</v>
      </c>
      <c r="F4" s="17" t="s">
        <v>77</v>
      </c>
    </row>
    <row r="5" spans="2:11" x14ac:dyDescent="0.2">
      <c r="B5" s="17" t="s">
        <v>82</v>
      </c>
      <c r="C5" s="33" t="s">
        <v>83</v>
      </c>
      <c r="D5" s="33" t="s">
        <v>83</v>
      </c>
      <c r="E5" s="33" t="s">
        <v>83</v>
      </c>
      <c r="F5" s="33" t="s">
        <v>83</v>
      </c>
      <c r="H5" s="38" t="s">
        <v>118</v>
      </c>
    </row>
    <row r="6" spans="2:11" x14ac:dyDescent="0.2">
      <c r="B6" s="17" t="s">
        <v>84</v>
      </c>
      <c r="C6" s="120" t="s">
        <v>85</v>
      </c>
      <c r="D6" s="17"/>
      <c r="E6" s="120" t="s">
        <v>85</v>
      </c>
      <c r="F6" s="17"/>
      <c r="H6" s="34" t="s">
        <v>86</v>
      </c>
      <c r="I6" s="17" t="s">
        <v>87</v>
      </c>
      <c r="K6" t="s">
        <v>187</v>
      </c>
    </row>
    <row r="7" spans="2:11" x14ac:dyDescent="0.2">
      <c r="B7" s="17" t="s">
        <v>88</v>
      </c>
      <c r="C7" s="35" t="s">
        <v>89</v>
      </c>
      <c r="D7" s="120" t="s">
        <v>85</v>
      </c>
      <c r="E7" s="35" t="s">
        <v>89</v>
      </c>
      <c r="F7" s="120" t="s">
        <v>85</v>
      </c>
      <c r="H7" s="34" t="s">
        <v>90</v>
      </c>
      <c r="I7" s="121">
        <v>8</v>
      </c>
    </row>
    <row r="8" spans="2:11" x14ac:dyDescent="0.2">
      <c r="B8" s="17" t="s">
        <v>91</v>
      </c>
      <c r="C8" s="36" t="s">
        <v>92</v>
      </c>
      <c r="D8" s="35" t="s">
        <v>89</v>
      </c>
      <c r="E8" s="36" t="s">
        <v>92</v>
      </c>
      <c r="F8" s="35" t="s">
        <v>89</v>
      </c>
      <c r="H8" s="34" t="s">
        <v>93</v>
      </c>
      <c r="I8" s="121">
        <v>6</v>
      </c>
    </row>
    <row r="9" spans="2:11" x14ac:dyDescent="0.2">
      <c r="B9" s="17" t="s">
        <v>94</v>
      </c>
      <c r="C9" s="33" t="s">
        <v>95</v>
      </c>
      <c r="D9" s="36" t="s">
        <v>92</v>
      </c>
      <c r="E9" s="33" t="s">
        <v>95</v>
      </c>
      <c r="F9" s="36" t="s">
        <v>92</v>
      </c>
      <c r="H9" s="34" t="s">
        <v>96</v>
      </c>
      <c r="I9" s="37">
        <f>(60*12)/65</f>
        <v>11.076923076923077</v>
      </c>
    </row>
    <row r="10" spans="2:11" x14ac:dyDescent="0.2">
      <c r="B10" s="17" t="s">
        <v>97</v>
      </c>
      <c r="C10" s="120" t="s">
        <v>85</v>
      </c>
      <c r="D10" s="33" t="s">
        <v>95</v>
      </c>
      <c r="E10" s="120" t="s">
        <v>85</v>
      </c>
      <c r="F10" s="33" t="s">
        <v>95</v>
      </c>
      <c r="H10" s="34" t="s">
        <v>98</v>
      </c>
      <c r="I10" s="37">
        <f>I9*I7</f>
        <v>88.615384615384613</v>
      </c>
    </row>
    <row r="11" spans="2:11" x14ac:dyDescent="0.2">
      <c r="B11" s="17" t="s">
        <v>99</v>
      </c>
      <c r="C11" s="35" t="s">
        <v>89</v>
      </c>
      <c r="D11" s="120" t="s">
        <v>85</v>
      </c>
      <c r="E11" s="35" t="s">
        <v>89</v>
      </c>
      <c r="F11" s="120" t="s">
        <v>85</v>
      </c>
      <c r="H11" s="34" t="s">
        <v>100</v>
      </c>
      <c r="I11" s="37">
        <f>I10*6</f>
        <v>531.69230769230762</v>
      </c>
    </row>
    <row r="12" spans="2:11" x14ac:dyDescent="0.2">
      <c r="B12" s="17" t="s">
        <v>101</v>
      </c>
      <c r="C12" s="36" t="s">
        <v>92</v>
      </c>
      <c r="D12" s="35" t="s">
        <v>89</v>
      </c>
      <c r="E12" s="36" t="s">
        <v>92</v>
      </c>
      <c r="F12" s="35" t="s">
        <v>89</v>
      </c>
    </row>
    <row r="13" spans="2:11" x14ac:dyDescent="0.2">
      <c r="B13" s="17" t="s">
        <v>102</v>
      </c>
      <c r="C13" s="33" t="s">
        <v>95</v>
      </c>
      <c r="D13" s="36" t="s">
        <v>92</v>
      </c>
      <c r="E13" s="33" t="s">
        <v>95</v>
      </c>
      <c r="F13" s="36" t="s">
        <v>92</v>
      </c>
    </row>
    <row r="14" spans="2:11" x14ac:dyDescent="0.2">
      <c r="B14" s="17" t="s">
        <v>103</v>
      </c>
      <c r="C14" s="120" t="s">
        <v>85</v>
      </c>
      <c r="D14" s="33" t="s">
        <v>95</v>
      </c>
      <c r="E14" s="120" t="s">
        <v>85</v>
      </c>
      <c r="F14" s="33" t="s">
        <v>95</v>
      </c>
    </row>
    <row r="15" spans="2:11" x14ac:dyDescent="0.2">
      <c r="B15" s="17" t="s">
        <v>104</v>
      </c>
      <c r="C15" s="35" t="s">
        <v>89</v>
      </c>
      <c r="D15" s="120" t="s">
        <v>85</v>
      </c>
      <c r="E15" s="35" t="s">
        <v>89</v>
      </c>
      <c r="F15" s="120" t="s">
        <v>85</v>
      </c>
    </row>
    <row r="16" spans="2:11" x14ac:dyDescent="0.2">
      <c r="B16" s="17" t="s">
        <v>105</v>
      </c>
      <c r="C16" s="36" t="s">
        <v>92</v>
      </c>
      <c r="D16" s="35" t="s">
        <v>89</v>
      </c>
      <c r="E16" s="36" t="s">
        <v>92</v>
      </c>
      <c r="F16" s="35" t="s">
        <v>89</v>
      </c>
    </row>
    <row r="17" spans="2:9" x14ac:dyDescent="0.2">
      <c r="B17" s="17" t="s">
        <v>106</v>
      </c>
      <c r="C17" s="33" t="s">
        <v>95</v>
      </c>
      <c r="D17" s="36" t="s">
        <v>92</v>
      </c>
      <c r="E17" s="33" t="s">
        <v>95</v>
      </c>
      <c r="F17" s="36" t="s">
        <v>92</v>
      </c>
    </row>
    <row r="18" spans="2:9" x14ac:dyDescent="0.2">
      <c r="B18" s="17" t="s">
        <v>107</v>
      </c>
      <c r="C18" s="17"/>
      <c r="D18" s="33" t="s">
        <v>95</v>
      </c>
      <c r="E18" s="17"/>
      <c r="F18" s="33" t="s">
        <v>95</v>
      </c>
    </row>
    <row r="19" spans="2:9" x14ac:dyDescent="0.2">
      <c r="H19" t="s">
        <v>119</v>
      </c>
    </row>
    <row r="20" spans="2:9" x14ac:dyDescent="0.2">
      <c r="B20" s="17" t="s">
        <v>73</v>
      </c>
      <c r="C20" s="17" t="s">
        <v>78</v>
      </c>
      <c r="D20" s="17" t="s">
        <v>79</v>
      </c>
      <c r="E20" s="17" t="s">
        <v>80</v>
      </c>
      <c r="F20" s="17" t="s">
        <v>81</v>
      </c>
      <c r="H20" s="34" t="s">
        <v>86</v>
      </c>
      <c r="I20" s="17" t="s">
        <v>87</v>
      </c>
    </row>
    <row r="21" spans="2:9" x14ac:dyDescent="0.2">
      <c r="B21" s="17" t="s">
        <v>82</v>
      </c>
      <c r="C21" s="33" t="s">
        <v>83</v>
      </c>
      <c r="D21" s="33" t="s">
        <v>83</v>
      </c>
      <c r="E21" s="33" t="s">
        <v>83</v>
      </c>
      <c r="F21" s="33" t="s">
        <v>83</v>
      </c>
      <c r="H21" s="34" t="s">
        <v>90</v>
      </c>
      <c r="I21" s="17">
        <v>8</v>
      </c>
    </row>
    <row r="22" spans="2:9" x14ac:dyDescent="0.2">
      <c r="B22" s="17" t="s">
        <v>84</v>
      </c>
      <c r="C22" s="120" t="s">
        <v>85</v>
      </c>
      <c r="D22" s="17"/>
      <c r="E22" s="120" t="s">
        <v>85</v>
      </c>
      <c r="F22" s="17"/>
      <c r="H22" s="34" t="s">
        <v>93</v>
      </c>
      <c r="I22" s="17">
        <v>6</v>
      </c>
    </row>
    <row r="23" spans="2:9" x14ac:dyDescent="0.2">
      <c r="B23" s="17" t="s">
        <v>88</v>
      </c>
      <c r="C23" s="35" t="s">
        <v>89</v>
      </c>
      <c r="D23" s="120" t="s">
        <v>85</v>
      </c>
      <c r="E23" s="35" t="s">
        <v>89</v>
      </c>
      <c r="F23" s="120" t="s">
        <v>85</v>
      </c>
      <c r="H23" s="34" t="s">
        <v>96</v>
      </c>
      <c r="I23" s="37">
        <f>(120*12)/65</f>
        <v>22.153846153846153</v>
      </c>
    </row>
    <row r="24" spans="2:9" x14ac:dyDescent="0.2">
      <c r="B24" s="17" t="s">
        <v>91</v>
      </c>
      <c r="C24" s="36" t="s">
        <v>92</v>
      </c>
      <c r="D24" s="35" t="s">
        <v>89</v>
      </c>
      <c r="E24" s="36" t="s">
        <v>92</v>
      </c>
      <c r="F24" s="35" t="s">
        <v>89</v>
      </c>
      <c r="H24" s="34" t="s">
        <v>98</v>
      </c>
      <c r="I24" s="37">
        <f>I23*I21</f>
        <v>177.23076923076923</v>
      </c>
    </row>
    <row r="25" spans="2:9" x14ac:dyDescent="0.2">
      <c r="B25" s="17" t="s">
        <v>94</v>
      </c>
      <c r="C25" s="33" t="s">
        <v>95</v>
      </c>
      <c r="D25" s="36" t="s">
        <v>92</v>
      </c>
      <c r="E25" s="33" t="s">
        <v>95</v>
      </c>
      <c r="F25" s="36" t="s">
        <v>92</v>
      </c>
      <c r="H25" s="34" t="s">
        <v>100</v>
      </c>
      <c r="I25" s="37">
        <f>I24*6</f>
        <v>1063.3846153846152</v>
      </c>
    </row>
    <row r="26" spans="2:9" x14ac:dyDescent="0.2">
      <c r="B26" s="17" t="s">
        <v>97</v>
      </c>
      <c r="C26" s="120" t="s">
        <v>85</v>
      </c>
      <c r="D26" s="33" t="s">
        <v>95</v>
      </c>
      <c r="E26" s="120" t="s">
        <v>85</v>
      </c>
      <c r="F26" s="33" t="s">
        <v>95</v>
      </c>
    </row>
    <row r="27" spans="2:9" x14ac:dyDescent="0.2">
      <c r="B27" s="17" t="s">
        <v>99</v>
      </c>
      <c r="C27" s="35" t="s">
        <v>89</v>
      </c>
      <c r="D27" s="120" t="s">
        <v>85</v>
      </c>
      <c r="E27" s="35" t="s">
        <v>89</v>
      </c>
      <c r="F27" s="120" t="s">
        <v>85</v>
      </c>
    </row>
    <row r="28" spans="2:9" x14ac:dyDescent="0.2">
      <c r="B28" s="17" t="s">
        <v>101</v>
      </c>
      <c r="C28" s="36" t="s">
        <v>92</v>
      </c>
      <c r="D28" s="35" t="s">
        <v>89</v>
      </c>
      <c r="E28" s="36" t="s">
        <v>92</v>
      </c>
      <c r="F28" s="35" t="s">
        <v>89</v>
      </c>
    </row>
    <row r="29" spans="2:9" x14ac:dyDescent="0.2">
      <c r="B29" s="17" t="s">
        <v>102</v>
      </c>
      <c r="C29" s="33" t="s">
        <v>95</v>
      </c>
      <c r="D29" s="36" t="s">
        <v>92</v>
      </c>
      <c r="E29" s="33" t="s">
        <v>95</v>
      </c>
      <c r="F29" s="36" t="s">
        <v>92</v>
      </c>
    </row>
    <row r="30" spans="2:9" x14ac:dyDescent="0.2">
      <c r="B30" s="17" t="s">
        <v>103</v>
      </c>
      <c r="C30" s="120" t="s">
        <v>85</v>
      </c>
      <c r="D30" s="33" t="s">
        <v>95</v>
      </c>
      <c r="E30" s="120" t="s">
        <v>85</v>
      </c>
      <c r="F30" s="33" t="s">
        <v>95</v>
      </c>
    </row>
    <row r="31" spans="2:9" x14ac:dyDescent="0.2">
      <c r="B31" s="17" t="s">
        <v>104</v>
      </c>
      <c r="C31" s="35" t="s">
        <v>89</v>
      </c>
      <c r="D31" s="120" t="s">
        <v>85</v>
      </c>
      <c r="E31" s="35" t="s">
        <v>89</v>
      </c>
      <c r="F31" s="120" t="s">
        <v>85</v>
      </c>
    </row>
    <row r="32" spans="2:9" x14ac:dyDescent="0.2">
      <c r="B32" s="17" t="s">
        <v>105</v>
      </c>
      <c r="C32" s="36" t="s">
        <v>92</v>
      </c>
      <c r="D32" s="35" t="s">
        <v>89</v>
      </c>
      <c r="E32" s="36" t="s">
        <v>92</v>
      </c>
      <c r="F32" s="35" t="s">
        <v>89</v>
      </c>
    </row>
    <row r="33" spans="2:8" x14ac:dyDescent="0.2">
      <c r="B33" s="17" t="s">
        <v>106</v>
      </c>
      <c r="C33" s="33" t="s">
        <v>95</v>
      </c>
      <c r="D33" s="36" t="s">
        <v>92</v>
      </c>
      <c r="E33" s="33" t="s">
        <v>95</v>
      </c>
      <c r="F33" s="36" t="s">
        <v>92</v>
      </c>
    </row>
    <row r="34" spans="2:8" x14ac:dyDescent="0.2">
      <c r="B34" s="17" t="s">
        <v>107</v>
      </c>
      <c r="C34" s="17"/>
      <c r="D34" s="33" t="s">
        <v>95</v>
      </c>
      <c r="E34" s="17"/>
      <c r="F34" s="33" t="s">
        <v>95</v>
      </c>
    </row>
    <row r="37" spans="2:8" x14ac:dyDescent="0.2">
      <c r="G37" s="44"/>
      <c r="H37" s="44"/>
    </row>
    <row r="38" spans="2:8" x14ac:dyDescent="0.2">
      <c r="G38" s="44"/>
      <c r="H38" s="44"/>
    </row>
    <row r="39" spans="2:8" x14ac:dyDescent="0.2">
      <c r="G39" s="44"/>
      <c r="H39" s="44"/>
    </row>
    <row r="40" spans="2:8" x14ac:dyDescent="0.2">
      <c r="G40" s="44"/>
      <c r="H40" s="44"/>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5F8FD393473C449DC6990D06E549E4" ma:contentTypeVersion="12" ma:contentTypeDescription="Create a new document." ma:contentTypeScope="" ma:versionID="c38095cb4f02318f8131c033bafce7d7">
  <xsd:schema xmlns:xsd="http://www.w3.org/2001/XMLSchema" xmlns:xs="http://www.w3.org/2001/XMLSchema" xmlns:p="http://schemas.microsoft.com/office/2006/metadata/properties" xmlns:ns2="999633a9-1153-4376-8748-2bccd088aec0" xmlns:ns3="4924f27a-7fe8-4eaa-b44f-daca41ea39cf" targetNamespace="http://schemas.microsoft.com/office/2006/metadata/properties" ma:root="true" ma:fieldsID="e1345a9b68243675a07af65af67cc2e5" ns2:_="" ns3:_="">
    <xsd:import namespace="999633a9-1153-4376-8748-2bccd088aec0"/>
    <xsd:import namespace="4924f27a-7fe8-4eaa-b44f-daca41ea39c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9633a9-1153-4376-8748-2bccd088a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24f27a-7fe8-4eaa-b44f-daca41ea39c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A87D5E-20A5-4A21-A5CD-6F34E76427C1}">
  <ds:schemaRefs>
    <ds:schemaRef ds:uri="http://schemas.microsoft.com/office/2006/documentManagement/types"/>
    <ds:schemaRef ds:uri="4924f27a-7fe8-4eaa-b44f-daca41ea39cf"/>
    <ds:schemaRef ds:uri="http://purl.org/dc/dcmitype/"/>
    <ds:schemaRef ds:uri="999633a9-1153-4376-8748-2bccd088aec0"/>
    <ds:schemaRef ds:uri="http://schemas.microsoft.com/office/2006/metadata/properties"/>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6DE01265-834B-4629-B4CA-590AD055754B}">
  <ds:schemaRefs>
    <ds:schemaRef ds:uri="http://schemas.microsoft.com/sharepoint/v3/contenttype/forms"/>
  </ds:schemaRefs>
</ds:datastoreItem>
</file>

<file path=customXml/itemProps3.xml><?xml version="1.0" encoding="utf-8"?>
<ds:datastoreItem xmlns:ds="http://schemas.openxmlformats.org/officeDocument/2006/customXml" ds:itemID="{13BF9D5E-D4DF-4D94-BE15-3AB121EBD4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9633a9-1153-4376-8748-2bccd088aec0"/>
    <ds:schemaRef ds:uri="4924f27a-7fe8-4eaa-b44f-daca41ea3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Guidance</vt:lpstr>
      <vt:lpstr>1. Calculator</vt:lpstr>
      <vt:lpstr>2. Staffing estimates</vt:lpstr>
      <vt:lpstr>3.Throughput model - med site</vt:lpstr>
      <vt:lpstr>4.Throughput model - small site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Pannell</dc:creator>
  <cp:lastModifiedBy>Mariel Alvarado</cp:lastModifiedBy>
  <dcterms:created xsi:type="dcterms:W3CDTF">2020-12-10T20:08:31Z</dcterms:created>
  <dcterms:modified xsi:type="dcterms:W3CDTF">2021-04-21T19:11:57Z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0x0101006E5F8FD393473C449DC6990D06E549E4</vt:lpwstr>
  </property>
</Properties>
</file>